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User\Downloads\"/>
    </mc:Choice>
  </mc:AlternateContent>
  <xr:revisionPtr revIDLastSave="0" documentId="8_{79BD8F68-815D-46CF-B0D4-E98B90643927}" xr6:coauthVersionLast="47" xr6:coauthVersionMax="47" xr10:uidLastSave="{00000000-0000-0000-0000-000000000000}"/>
  <workbookProtection workbookAlgorithmName="SHA-512" workbookHashValue="O/k4+Pj9asbH/JsIKTZB3GPh6Tgj9RuYkyUAmHc/scj700zJYxdH+YzT4tRNNipyqfVmrbDjw9skc5mMDMX7oQ==" workbookSaltValue="85XpFPURZAdIt3cAXTiLig==" workbookSpinCount="100000" lockStructure="1"/>
  <bookViews>
    <workbookView xWindow="-108" yWindow="-108" windowWidth="23256" windowHeight="12576" xr2:uid="{00000000-000D-0000-FFFF-FFFF00000000}"/>
  </bookViews>
  <sheets>
    <sheet name="Kinderopvang-Wijzer" sheetId="1" r:id="rId1"/>
    <sheet name="Berekening2024" sheetId="10" state="hidden" r:id="rId2"/>
    <sheet name="tabelkot2025" sheetId="4" state="hidden" r:id="rId3"/>
    <sheet name="basisinfo2025" sheetId="6" state="hidden" r:id="rId4"/>
    <sheet name="basisinfo2024" sheetId="11" state="hidden" r:id="rId5"/>
    <sheet name="tabelkot2024" sheetId="12" state="hidden" r:id="rId6"/>
  </sheets>
  <definedNames>
    <definedName name="_xlnm.Print_Area" localSheetId="0">'Kinderopvang-Wijzer'!$B$1:$H$120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F35" i="1"/>
  <c r="E35" i="1"/>
  <c r="D35" i="1"/>
  <c r="F12" i="11"/>
  <c r="E12" i="11"/>
  <c r="D12" i="11"/>
  <c r="C12" i="11"/>
  <c r="F11" i="11"/>
  <c r="E11" i="11"/>
  <c r="D11" i="11"/>
  <c r="C11" i="11"/>
  <c r="F10" i="11"/>
  <c r="E10" i="11"/>
  <c r="D10" i="11"/>
  <c r="C10" i="11"/>
  <c r="B86" i="1"/>
  <c r="C7" i="10"/>
  <c r="F12" i="6" l="1"/>
  <c r="E12" i="6"/>
  <c r="D12" i="6"/>
  <c r="F11" i="6"/>
  <c r="E11" i="6"/>
  <c r="D11" i="6"/>
  <c r="F10" i="6"/>
  <c r="E10" i="6"/>
  <c r="D10" i="6"/>
  <c r="C12" i="6"/>
  <c r="C11" i="6"/>
  <c r="C10" i="6"/>
  <c r="D13" i="6" l="1"/>
  <c r="E13" i="6"/>
  <c r="F13" i="6"/>
  <c r="C13" i="6"/>
  <c r="G13" i="10" l="1"/>
  <c r="F13" i="10"/>
  <c r="E13" i="10"/>
  <c r="G12" i="10"/>
  <c r="G17" i="10" s="1"/>
  <c r="F12" i="10"/>
  <c r="F17" i="10" s="1"/>
  <c r="E12" i="10"/>
  <c r="E17" i="10" s="1"/>
  <c r="G11" i="10"/>
  <c r="F11" i="10"/>
  <c r="E11" i="10"/>
  <c r="D13" i="10"/>
  <c r="D12" i="10"/>
  <c r="D17" i="10" s="1"/>
  <c r="D11" i="10"/>
  <c r="G39" i="1"/>
  <c r="F39" i="1"/>
  <c r="E39" i="1"/>
  <c r="D39" i="1"/>
  <c r="G29" i="1"/>
  <c r="F29" i="1"/>
  <c r="E29" i="1"/>
  <c r="D29" i="1"/>
  <c r="E36" i="1" l="1"/>
  <c r="F36" i="1"/>
  <c r="G36" i="1"/>
  <c r="D21" i="10"/>
  <c r="D36" i="1"/>
  <c r="B85" i="1" s="1"/>
  <c r="D23" i="10"/>
  <c r="D32" i="10" s="1"/>
  <c r="D73" i="1" s="1"/>
  <c r="F23" i="10"/>
  <c r="E23" i="10"/>
  <c r="D18" i="10"/>
  <c r="G23" i="10"/>
  <c r="E18" i="10"/>
  <c r="F18" i="10"/>
  <c r="E21" i="10"/>
  <c r="G18" i="10"/>
  <c r="F21" i="10"/>
  <c r="G21" i="10"/>
  <c r="G32" i="1" l="1"/>
  <c r="F32" i="1"/>
  <c r="E32" i="1"/>
  <c r="D32" i="1"/>
  <c r="F32" i="10"/>
  <c r="H23" i="10"/>
  <c r="G32" i="10"/>
  <c r="E32" i="10"/>
  <c r="E73" i="1" s="1"/>
  <c r="G73" i="1" l="1"/>
  <c r="F73" i="1"/>
  <c r="H32" i="10"/>
  <c r="H73" i="1" l="1"/>
  <c r="G31" i="1" l="1"/>
  <c r="D31" i="1"/>
  <c r="F31" i="1"/>
  <c r="E31" i="1"/>
  <c r="G44" i="1" l="1"/>
  <c r="F44" i="1"/>
  <c r="E44" i="1"/>
  <c r="D44" i="1"/>
  <c r="G38" i="1"/>
  <c r="F38" i="1"/>
  <c r="E38" i="1"/>
  <c r="D38" i="1"/>
  <c r="G46" i="1"/>
  <c r="F46" i="1"/>
  <c r="E46" i="1"/>
  <c r="D46" i="1"/>
  <c r="F61" i="1" l="1"/>
  <c r="D61" i="1"/>
  <c r="E61" i="1"/>
  <c r="G61" i="1"/>
  <c r="E48" i="1"/>
  <c r="E67" i="1" s="1"/>
  <c r="G48" i="1"/>
  <c r="G67" i="1" s="1"/>
  <c r="E47" i="1"/>
  <c r="D47" i="1"/>
  <c r="F48" i="1"/>
  <c r="F67" i="1" s="1"/>
  <c r="H46" i="1"/>
  <c r="G88" i="1" l="1"/>
  <c r="F88" i="1"/>
  <c r="E88" i="1"/>
  <c r="D88" i="1"/>
  <c r="H61" i="1"/>
  <c r="E50" i="1"/>
  <c r="E51" i="1" s="1"/>
  <c r="E66" i="1"/>
  <c r="D66" i="1"/>
  <c r="G47" i="1"/>
  <c r="G50" i="1" s="1"/>
  <c r="G51" i="1" s="1"/>
  <c r="F47" i="1"/>
  <c r="F50" i="1" s="1"/>
  <c r="F51" i="1" s="1"/>
  <c r="D48" i="1"/>
  <c r="D50" i="1" s="1"/>
  <c r="D51" i="1" s="1"/>
  <c r="E40" i="1" l="1"/>
  <c r="H88" i="1"/>
  <c r="G66" i="1"/>
  <c r="G40" i="1" s="1"/>
  <c r="F66" i="1"/>
  <c r="F40" i="1" s="1"/>
  <c r="H47" i="1"/>
  <c r="H48" i="1"/>
  <c r="D67" i="1"/>
  <c r="D40" i="1" s="1"/>
  <c r="H67" i="1" l="1"/>
  <c r="H50" i="1"/>
  <c r="E62" i="1"/>
  <c r="G62" i="1"/>
  <c r="D68" i="1"/>
  <c r="H66" i="1"/>
  <c r="G63" i="1" l="1"/>
  <c r="D69" i="1"/>
  <c r="E63" i="1"/>
  <c r="D62" i="1"/>
  <c r="E68" i="1"/>
  <c r="G68" i="1"/>
  <c r="H51" i="1"/>
  <c r="F68" i="1"/>
  <c r="F62" i="1"/>
  <c r="D108" i="1" l="1"/>
  <c r="G69" i="1"/>
  <c r="E69" i="1"/>
  <c r="F63" i="1"/>
  <c r="D63" i="1"/>
  <c r="D102" i="1"/>
  <c r="D103" i="1" s="1"/>
  <c r="H62" i="1"/>
  <c r="F69" i="1"/>
  <c r="F102" i="1" s="1"/>
  <c r="H68" i="1"/>
  <c r="H40" i="1" s="1"/>
  <c r="F108" i="1" l="1"/>
  <c r="G108" i="1"/>
  <c r="E108" i="1"/>
  <c r="E102" i="1"/>
  <c r="E103" i="1" s="1"/>
  <c r="G102" i="1"/>
  <c r="G103" i="1" s="1"/>
  <c r="H69" i="1"/>
  <c r="H63" i="1"/>
  <c r="F103" i="1"/>
  <c r="H102" i="1" l="1"/>
  <c r="H103" i="1" s="1"/>
  <c r="H108" i="1" l="1"/>
  <c r="B110" i="1" s="1"/>
  <c r="D13" i="11"/>
  <c r="E16" i="10"/>
  <c r="E15" i="10" s="1"/>
  <c r="F13" i="11"/>
  <c r="G16" i="10" s="1"/>
  <c r="E13" i="11"/>
  <c r="F16" i="10" s="1"/>
  <c r="C13" i="11"/>
  <c r="D16" i="10"/>
  <c r="D15" i="10" s="1"/>
  <c r="D24" i="10" l="1"/>
  <c r="D33" i="1"/>
  <c r="F15" i="10"/>
  <c r="F25" i="10"/>
  <c r="F38" i="10" s="1"/>
  <c r="F79" i="1" s="1"/>
  <c r="F94" i="1" s="1"/>
  <c r="G25" i="10"/>
  <c r="G38" i="10" s="1"/>
  <c r="G79" i="1" s="1"/>
  <c r="G94" i="1" s="1"/>
  <c r="G15" i="10"/>
  <c r="E24" i="10"/>
  <c r="E33" i="1"/>
  <c r="D25" i="10"/>
  <c r="E25" i="10"/>
  <c r="E38" i="10" s="1"/>
  <c r="E79" i="1" s="1"/>
  <c r="E94" i="1" s="1"/>
  <c r="E27" i="10" l="1"/>
  <c r="E28" i="10" s="1"/>
  <c r="E33" i="10" s="1"/>
  <c r="E37" i="10"/>
  <c r="E20" i="10" s="1"/>
  <c r="E45" i="10" s="1"/>
  <c r="E41" i="1" s="1"/>
  <c r="E109" i="1" s="1"/>
  <c r="G33" i="1"/>
  <c r="G24" i="10"/>
  <c r="F24" i="10"/>
  <c r="F33" i="1"/>
  <c r="H25" i="10"/>
  <c r="D38" i="10"/>
  <c r="D27" i="10"/>
  <c r="D37" i="10"/>
  <c r="E34" i="10" l="1"/>
  <c r="E74" i="1"/>
  <c r="D50" i="10"/>
  <c r="D28" i="10"/>
  <c r="D39" i="10" s="1"/>
  <c r="D40" i="10" s="1"/>
  <c r="G27" i="10"/>
  <c r="G28" i="10" s="1"/>
  <c r="G33" i="10" s="1"/>
  <c r="G37" i="10"/>
  <c r="G20" i="10" s="1"/>
  <c r="G45" i="10" s="1"/>
  <c r="G41" i="1" s="1"/>
  <c r="G109" i="1" s="1"/>
  <c r="E39" i="10"/>
  <c r="E80" i="1" s="1"/>
  <c r="E95" i="1" s="1"/>
  <c r="E50" i="10"/>
  <c r="H38" i="10"/>
  <c r="D79" i="1"/>
  <c r="F27" i="10"/>
  <c r="F28" i="10" s="1"/>
  <c r="F33" i="10" s="1"/>
  <c r="F37" i="10"/>
  <c r="F20" i="10" s="1"/>
  <c r="F45" i="10" s="1"/>
  <c r="F41" i="1" s="1"/>
  <c r="F109" i="1" s="1"/>
  <c r="D78" i="1"/>
  <c r="D20" i="10"/>
  <c r="D45" i="10" s="1"/>
  <c r="D41" i="1" s="1"/>
  <c r="D109" i="1" s="1"/>
  <c r="D51" i="10"/>
  <c r="H37" i="10"/>
  <c r="H24" i="10"/>
  <c r="H27" i="10" s="1"/>
  <c r="E51" i="10"/>
  <c r="E78" i="1"/>
  <c r="G34" i="10" l="1"/>
  <c r="G74" i="1"/>
  <c r="F34" i="10"/>
  <c r="F74" i="1"/>
  <c r="E75" i="1"/>
  <c r="E90" i="1" s="1"/>
  <c r="E89" i="1"/>
  <c r="E52" i="10"/>
  <c r="H79" i="1"/>
  <c r="D94" i="1"/>
  <c r="H94" i="1" s="1"/>
  <c r="D42" i="10"/>
  <c r="D105" i="1" s="1"/>
  <c r="D106" i="1" s="1"/>
  <c r="G78" i="1"/>
  <c r="G51" i="10"/>
  <c r="E81" i="1"/>
  <c r="E93" i="1"/>
  <c r="E96" i="1" s="1"/>
  <c r="E40" i="10"/>
  <c r="F51" i="10"/>
  <c r="F78" i="1"/>
  <c r="D80" i="1"/>
  <c r="D81" i="1" s="1"/>
  <c r="D93" i="1"/>
  <c r="G39" i="10"/>
  <c r="G80" i="1" s="1"/>
  <c r="G95" i="1" s="1"/>
  <c r="G50" i="10"/>
  <c r="F50" i="10"/>
  <c r="F39" i="10"/>
  <c r="F80" i="1" s="1"/>
  <c r="F95" i="1" s="1"/>
  <c r="H28" i="10"/>
  <c r="D33" i="10"/>
  <c r="D52" i="10"/>
  <c r="D54" i="10" s="1"/>
  <c r="H51" i="10" l="1"/>
  <c r="H78" i="1"/>
  <c r="G52" i="10"/>
  <c r="G89" i="1"/>
  <c r="G75" i="1"/>
  <c r="G90" i="1" s="1"/>
  <c r="F89" i="1"/>
  <c r="F75" i="1"/>
  <c r="F90" i="1" s="1"/>
  <c r="F40" i="10"/>
  <c r="F42" i="10" s="1"/>
  <c r="F105" i="1" s="1"/>
  <c r="F106" i="1" s="1"/>
  <c r="F52" i="10"/>
  <c r="H39" i="10"/>
  <c r="H40" i="10" s="1"/>
  <c r="G93" i="1"/>
  <c r="G96" i="1" s="1"/>
  <c r="G81" i="1"/>
  <c r="F93" i="1"/>
  <c r="F96" i="1" s="1"/>
  <c r="F81" i="1"/>
  <c r="H50" i="10"/>
  <c r="E54" i="10"/>
  <c r="E42" i="10"/>
  <c r="E105" i="1" s="1"/>
  <c r="E106" i="1" s="1"/>
  <c r="D74" i="1"/>
  <c r="H33" i="10"/>
  <c r="H34" i="10" s="1"/>
  <c r="D34" i="10"/>
  <c r="D43" i="10"/>
  <c r="D95" i="1"/>
  <c r="H95" i="1" s="1"/>
  <c r="H80" i="1"/>
  <c r="H81" i="1" s="1"/>
  <c r="G40" i="10"/>
  <c r="H52" i="10" l="1"/>
  <c r="H54" i="10" s="1"/>
  <c r="B55" i="10" s="1"/>
  <c r="F43" i="10"/>
  <c r="F54" i="10"/>
  <c r="E43" i="10"/>
  <c r="D96" i="1"/>
  <c r="H93" i="1"/>
  <c r="H96" i="1" s="1"/>
  <c r="G54" i="10"/>
  <c r="G42" i="10"/>
  <c r="G105" i="1" s="1"/>
  <c r="G106" i="1" s="1"/>
  <c r="D89" i="1"/>
  <c r="D75" i="1"/>
  <c r="D90" i="1" s="1"/>
  <c r="H74" i="1"/>
  <c r="H42" i="10"/>
  <c r="H105" i="1" s="1"/>
  <c r="H106" i="1" s="1"/>
  <c r="H20" i="10"/>
  <c r="H45" i="10" s="1"/>
  <c r="G43" i="10" l="1"/>
  <c r="H89" i="1"/>
  <c r="H75" i="1"/>
  <c r="H90" i="1" s="1"/>
  <c r="B46" i="10"/>
  <c r="H41" i="1"/>
  <c r="H109" i="1" s="1"/>
  <c r="H43" i="10"/>
</calcChain>
</file>

<file path=xl/sharedStrings.xml><?xml version="1.0" encoding="utf-8"?>
<sst xmlns="http://schemas.openxmlformats.org/spreadsheetml/2006/main" count="196" uniqueCount="104">
  <si>
    <t>Toetsingsinkomen (gezamenlijk) tot en met</t>
  </si>
  <si>
    <t>Percentage kinderopvangtoeslag 1e kind</t>
  </si>
  <si>
    <t>Percentage kinderopvangtoeslag 2e en volgend kind</t>
  </si>
  <si>
    <t>Kind 1</t>
  </si>
  <si>
    <t>Kind 2</t>
  </si>
  <si>
    <t>Kind 3</t>
  </si>
  <si>
    <t>Aantal uur per maand</t>
  </si>
  <si>
    <t>Kind 4</t>
  </si>
  <si>
    <t>Totaal</t>
  </si>
  <si>
    <t>Uurtarief kinderopvangorganisatie</t>
  </si>
  <si>
    <t>Basisinformatie</t>
  </si>
  <si>
    <t>Maximum uurtarief belastingdienst</t>
  </si>
  <si>
    <t>Vergoeding % volgens tabel kinderopvangtoeslag</t>
  </si>
  <si>
    <t>Maandelijkse factuur kinderopvang</t>
  </si>
  <si>
    <t>Maximaal kinderopvang uren volgens arbeidsuren</t>
  </si>
  <si>
    <t>Niet in aanmerking komende kinderopvanguren / boven maximum</t>
  </si>
  <si>
    <t>Basis uren niet boven maximum</t>
  </si>
  <si>
    <t>Vergoeding kinderopvangtoeslag</t>
  </si>
  <si>
    <t>Totaal kosten factuur kinderopvang</t>
  </si>
  <si>
    <t>Fiscaal jaarinkomen huishouden</t>
  </si>
  <si>
    <t>Toetsingsinkomen(gezamenlijk)vanaf</t>
  </si>
  <si>
    <t>Bijdrage kinderopvangtoeslag</t>
  </si>
  <si>
    <t>-----&gt; selecteer</t>
  </si>
  <si>
    <t>Opvangsoort</t>
  </si>
  <si>
    <t>-----&gt; vul in</t>
  </si>
  <si>
    <t>&lt;---- vul in</t>
  </si>
  <si>
    <t>Let op Kind 1 = het kind met hoogste aantal kinderopvang uren</t>
  </si>
  <si>
    <t>Op zoek naar informatie over de kinderopvang of kinderopvangtoeslag :</t>
  </si>
  <si>
    <t>Op zoek naar een locatie kinderopvang</t>
  </si>
  <si>
    <t>KDV 0-4</t>
  </si>
  <si>
    <t>BSO 4-13</t>
  </si>
  <si>
    <t>Het fiscaal jaarinkomen van het huishouden</t>
  </si>
  <si>
    <t>Niet voor KOT in aanmerking komend (uurtarief)</t>
  </si>
  <si>
    <t>Niet voor KOT in aanmerking komend (boven maximum)</t>
  </si>
  <si>
    <t>In aanmerking komend voor berekening kinderopvangtoeslag</t>
  </si>
  <si>
    <t>Indicatie kinderopvangtoeslag per maand</t>
  </si>
  <si>
    <t>Volg ons ook op Facebook</t>
  </si>
  <si>
    <t>hanteren tarief</t>
  </si>
  <si>
    <t>Gastouder 0-13</t>
  </si>
  <si>
    <t>Volg ons ook op Instagram</t>
  </si>
  <si>
    <t>https://www.instagram.com/kinderopvangwijzer/</t>
  </si>
  <si>
    <t>https://www.kinderopvang-wijzer.nl/info-categorie/kinderopvangtoeslag/</t>
  </si>
  <si>
    <t>https://www.kinderopvang-wijzer.nl/</t>
  </si>
  <si>
    <t>https://www.facebook.com/kinderopvangwijzer</t>
  </si>
  <si>
    <t>Percentage gedeelte boven uurtarief</t>
  </si>
  <si>
    <t>Totaal netto bijdrage</t>
  </si>
  <si>
    <t>Indicatie verlaging van uw netto bijdrage per maand</t>
  </si>
  <si>
    <t>Jouw aandeel in bruto kosten kinderopvang</t>
  </si>
  <si>
    <t>Te hanteren uurtarief</t>
  </si>
  <si>
    <t>Niet in aanmerking komend (boven maximum uurtarief)</t>
  </si>
  <si>
    <t>Niet in aanmerking komend (boven maximum uuraantal)</t>
  </si>
  <si>
    <t>Eigen bijdrage (minimaal gedeelte te betalen)</t>
  </si>
  <si>
    <t>Totaal eigen bijdrage (de maandelijke netto kosten)</t>
  </si>
  <si>
    <t>Opbouw totaal eigen bijdrage (de maandelijkse netto kosten)</t>
  </si>
  <si>
    <t>Aandeel in netto kosten door hoger uurtarief</t>
  </si>
  <si>
    <t>Uw aandeel in kosten kinderopvang wegens hogere uurtarief/afname</t>
  </si>
  <si>
    <t>Aan deze berekening kunnen geen rechten worden ontleend, het betreft een indicatie. Wijzigingen voorbehouden</t>
  </si>
  <si>
    <t>https://www.kinderopvanggratis.nl/</t>
  </si>
  <si>
    <t>Informatie over (bijna) gratis kinderopvang</t>
  </si>
  <si>
    <t>Uw aandeel in bruto kosten kinderopvang (4% )</t>
  </si>
  <si>
    <t xml:space="preserve">  </t>
  </si>
  <si>
    <t>Dit model gaat ervan uit dat u recht heeft op KOT</t>
  </si>
  <si>
    <t>Berekening netto kosten per maand in 2024</t>
  </si>
  <si>
    <t>Onderstaande berekening is een indicatie wat uw netto eigen bijdrage zou zijn als de bijna "gratis" kinderopvang in 2027 zou worden ingevoerd. Deze is gebaseerd op de thans bekende gegevens. De plannen hierover zijn nog niet volledig uitgewerkt/bekend. Voorlopig is dit alleen geldend voor WERKENDE ouders</t>
  </si>
  <si>
    <t>Tabellen en uurtarieven KOT zijn definitief vastgesteld</t>
  </si>
  <si>
    <t>Velden die je moet invullen</t>
  </si>
  <si>
    <t>Dit model gaat ervan uit dat u recht heeft op KOT en voldoet aan de voorwaarden van de Belastingdienst</t>
  </si>
  <si>
    <t xml:space="preserve">Welk gedeelte van kosten kinderopvang betaal jij en welk deel wordt gefinancierd door de Rijksoverheid. </t>
  </si>
  <si>
    <t>Let op : het betreft hier een rekenkundig verschil. Dit model houdt geen rekening met verschil in pakketten en de voorwaarden. Denk daarbij aan in- of exclusief eten, het aantal sluitingsdagen en andere pakketvoorwaarden.</t>
  </si>
  <si>
    <t>Maximum uurtarief belastingdienst 2024</t>
  </si>
  <si>
    <t>Vergoeding 2024 % volgens tabel kinderopvangtoeslag</t>
  </si>
  <si>
    <t>Fiscaal jaarinkomen huishouden 2024</t>
  </si>
  <si>
    <t>Het fiscaal jaarinkomen van het huishouden 2024</t>
  </si>
  <si>
    <t>Verschil % uurtarief tussen de 2 jaren</t>
  </si>
  <si>
    <t>Percentage gedeelte boven uurtarief 2024</t>
  </si>
  <si>
    <t>Jouw aandeel in bruto kosten kinderopvang 2024</t>
  </si>
  <si>
    <t>Bijdrage kinderopvangtoeslag in 2024</t>
  </si>
  <si>
    <t>Aantal uur per maand in 2024</t>
  </si>
  <si>
    <t>Totaal eigen bijdrage (de maandelijke netto kosten) 2024</t>
  </si>
  <si>
    <t>Gegevens 2024</t>
  </si>
  <si>
    <t>Gegevens 2025</t>
  </si>
  <si>
    <t>Fiscaal jaarinkomen huishouden 2025</t>
  </si>
  <si>
    <t>Het fiscaal jaarinkomen van het huishouden 2025</t>
  </si>
  <si>
    <t>Aantal uur per maand in 2025</t>
  </si>
  <si>
    <t>Maximum uurtarief belastingdienst 2025</t>
  </si>
  <si>
    <t>Vergoeding 2025 % volgens tabel kinderopvangtoeslag</t>
  </si>
  <si>
    <t>Percentage gedeelte boven uurtarief 2025</t>
  </si>
  <si>
    <t>Berekening netto kosten per maand in 2025</t>
  </si>
  <si>
    <t>Totaal eigen bijdrage (de maandelijke netto kosten) 2025</t>
  </si>
  <si>
    <t>Jouw aandeel in bruto kosten kinderopvang 2025</t>
  </si>
  <si>
    <t>Bijdrage kinderopvangtoeslag in 2025</t>
  </si>
  <si>
    <t>Aandeel in netto kosten door hoger uurtarief 2025 bij Organisatie 1</t>
  </si>
  <si>
    <t>Aandeel in netto kosten door hoger uurtarief 2025 bij Organisatie 2</t>
  </si>
  <si>
    <t xml:space="preserve">Bereken de netto eigen bijdrage kinderopvangkosten 2024 - bijdrage kinderopvangtoeslag - per maand </t>
  </si>
  <si>
    <t>Versie 1.0 d.d. 3 juni 2024</t>
  </si>
  <si>
    <t>Vergelijk netto kinderopvangkosten 2025 en 2024</t>
  </si>
  <si>
    <t>Onderstaand de berekeningen van de netto kosten (oftewel de eigen bijdrage) per maand voor 2025 en 2024. Je treft er ook aan hoe de eigen bijdrage is opgebouwd en welk deel het gevolg is van tarieven of uren boven het maximum uurtarief</t>
  </si>
  <si>
    <t>Onderstaand de verschillen tussen 2025 en 2024. Een -/- bedrag is dus meer kosten in 2025 dan in 2024.</t>
  </si>
  <si>
    <t>Verschil tussen 2025 en 2024</t>
  </si>
  <si>
    <t>Uuurtarieven en tabel KOT 2025 volgens ontwerpbesluit - dus nog niet definitief</t>
  </si>
  <si>
    <t>Met dit model is het mogelijk om een vergelijk te maken tussen de netto kosten kinderopvang bij 2 verschillende organisaties (of 2 verschillende pakketten). Hiervoor heb je nodig : (taxatie) inkomen van het huishouden 2025, het aantal maandelijkse kinderopvanguren en de gehanteerde uurtarieven in 2025.</t>
  </si>
  <si>
    <t>Uurtarief kinderopvangorganisatie in 2025</t>
  </si>
  <si>
    <t>Uurtarief kinderopvangorganisatie in 2024</t>
  </si>
  <si>
    <t>Versie 1.2 d.d. 29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</si>
</sst>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 &quot;€&quot;\ * #,##0_ ;_ &quot;€&quot;\ * \-#,##0_ ;_ &quot;€&quot;\ * &quot;-&quot;_ ;_ @_ "/>
    <numFmt numFmtId="44" formatCode="_ &quot;€&quot;\ * #,##0.00_ ;_ &quot;€&quot;\ * \-#,##0.00_ ;_ &quot;€&quot;\ * &quot;-&quot;??_ ;_ @_ "/>
    <numFmt numFmtId="164" formatCode="_ [$€-2]\ * #,##0_ ;_ [$€-2]\ * \-#,##0_ ;_ [$€-2]\ * &quot;-&quot;_ ;_ @_ "/>
  </numFmts>
  <fonts count="16"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Arial Narrow"/>
      <family val="2"/>
    </font>
    <font>
      <sz val="10"/>
      <color rgb="FF4D4D4D"/>
      <name val="Segoe UI"/>
      <family val="2"/>
    </font>
    <font>
      <b/>
      <sz val="14"/>
      <color theme="1"/>
      <name val="Arial"/>
      <family val="2"/>
    </font>
    <font>
      <sz val="11"/>
      <color theme="1"/>
      <name val="Arial"/>
      <family val="2"/>
    </font>
    <font>
      <b/>
      <sz val="11"/>
      <color theme="1"/>
      <name val="Arial"/>
      <family val="2"/>
    </font>
    <font>
      <b/>
      <sz val="12"/>
      <color rgb="FFFF0000"/>
      <name val="Arial"/>
      <family val="2"/>
    </font>
    <font>
      <sz val="11"/>
      <color rgb="FFFF0000"/>
      <name val="Arial"/>
      <family val="2"/>
    </font>
    <font>
      <b/>
      <sz val="11"/>
      <color rgb="FFFF0000"/>
      <name val="Arial"/>
      <family val="2"/>
    </font>
    <font>
      <u val="singleAccounting"/>
      <sz val="11"/>
      <color theme="1"/>
      <name val="Arial"/>
      <family val="2"/>
    </font>
    <font>
      <sz val="8"/>
      <color theme="1"/>
      <name val="Arial"/>
      <family val="2"/>
    </font>
    <font>
      <sz val="9"/>
      <color theme="1"/>
      <name val="Arial"/>
      <family val="2"/>
    </font>
    <font>
      <u/>
      <sz val="9"/>
      <color theme="10"/>
      <name val="Arial"/>
      <family val="2"/>
    </font>
    <font>
      <sz val="11"/>
      <name val="Arial"/>
      <family val="2"/>
    </font>
  </fonts>
  <fills count="10">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2F4F7"/>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39997558519241921"/>
        <bgColor indexed="64"/>
      </patternFill>
    </fill>
    <fill>
      <patternFill patternType="solid">
        <fgColor theme="5" tint="0.59999389629810485"/>
        <bgColor indexed="64"/>
      </patternFill>
    </fill>
  </fills>
  <borders count="2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28">
    <xf numFmtId="0" fontId="0" fillId="0" borderId="0" xfId="0"/>
    <xf numFmtId="44" fontId="0" fillId="0" borderId="0" xfId="0" applyNumberFormat="1"/>
    <xf numFmtId="2" fontId="0" fillId="0" borderId="0" xfId="0" applyNumberFormat="1"/>
    <xf numFmtId="0" fontId="0" fillId="0" borderId="0" xfId="0" applyAlignment="1">
      <alignment horizontal="right"/>
    </xf>
    <xf numFmtId="0" fontId="3" fillId="0" borderId="0" xfId="0" applyFont="1" applyProtection="1">
      <protection locked="0"/>
    </xf>
    <xf numFmtId="44" fontId="2" fillId="0" borderId="0" xfId="0" applyNumberFormat="1" applyFont="1"/>
    <xf numFmtId="0" fontId="2" fillId="0" borderId="0" xfId="0" applyFont="1"/>
    <xf numFmtId="0" fontId="4" fillId="4" borderId="0" xfId="0" applyFont="1" applyFill="1" applyAlignment="1">
      <alignment vertical="center" wrapText="1"/>
    </xf>
    <xf numFmtId="3" fontId="4" fillId="4" borderId="0" xfId="0" applyNumberFormat="1" applyFont="1" applyFill="1" applyAlignment="1">
      <alignment vertical="center" wrapText="1"/>
    </xf>
    <xf numFmtId="0" fontId="6" fillId="0" borderId="0" xfId="0" applyFont="1"/>
    <xf numFmtId="42" fontId="6" fillId="0" borderId="0" xfId="0" applyNumberFormat="1" applyFont="1"/>
    <xf numFmtId="42" fontId="6" fillId="2" borderId="0" xfId="0" applyNumberFormat="1" applyFont="1" applyFill="1" applyProtection="1">
      <protection locked="0"/>
    </xf>
    <xf numFmtId="0" fontId="8" fillId="0" borderId="0" xfId="0" applyFont="1" applyAlignment="1">
      <alignment horizontal="right"/>
    </xf>
    <xf numFmtId="0" fontId="9" fillId="0" borderId="0" xfId="0" applyFont="1" applyAlignment="1">
      <alignment horizontal="left"/>
    </xf>
    <xf numFmtId="0" fontId="7" fillId="2" borderId="0" xfId="0" applyFont="1" applyFill="1" applyProtection="1">
      <protection locked="0"/>
    </xf>
    <xf numFmtId="2" fontId="6" fillId="2" borderId="0" xfId="0" applyNumberFormat="1" applyFont="1" applyFill="1" applyProtection="1">
      <protection locked="0"/>
    </xf>
    <xf numFmtId="44" fontId="6" fillId="2" borderId="0" xfId="0" applyNumberFormat="1" applyFont="1" applyFill="1" applyProtection="1">
      <protection locked="0"/>
    </xf>
    <xf numFmtId="0" fontId="7" fillId="3" borderId="2" xfId="0" applyFont="1" applyFill="1" applyBorder="1" applyProtection="1">
      <protection hidden="1"/>
    </xf>
    <xf numFmtId="0" fontId="6" fillId="3" borderId="1" xfId="0" applyFont="1" applyFill="1" applyBorder="1" applyProtection="1">
      <protection hidden="1"/>
    </xf>
    <xf numFmtId="42" fontId="6" fillId="3" borderId="1" xfId="0" applyNumberFormat="1" applyFont="1" applyFill="1" applyBorder="1" applyProtection="1">
      <protection hidden="1"/>
    </xf>
    <xf numFmtId="42" fontId="6" fillId="3" borderId="3" xfId="0" applyNumberFormat="1" applyFont="1" applyFill="1" applyBorder="1" applyProtection="1">
      <protection hidden="1"/>
    </xf>
    <xf numFmtId="0" fontId="6" fillId="3" borderId="7" xfId="0" applyFont="1" applyFill="1" applyBorder="1" applyProtection="1">
      <protection hidden="1"/>
    </xf>
    <xf numFmtId="0" fontId="6" fillId="3" borderId="0" xfId="0" applyFont="1" applyFill="1" applyProtection="1">
      <protection hidden="1"/>
    </xf>
    <xf numFmtId="42" fontId="6" fillId="3" borderId="0" xfId="0" applyNumberFormat="1" applyFont="1" applyFill="1" applyProtection="1">
      <protection hidden="1"/>
    </xf>
    <xf numFmtId="42" fontId="6" fillId="3" borderId="8" xfId="0" applyNumberFormat="1" applyFont="1" applyFill="1" applyBorder="1" applyProtection="1">
      <protection hidden="1"/>
    </xf>
    <xf numFmtId="42" fontId="11" fillId="3" borderId="0" xfId="0" applyNumberFormat="1" applyFont="1" applyFill="1" applyProtection="1">
      <protection hidden="1"/>
    </xf>
    <xf numFmtId="42" fontId="11" fillId="3" borderId="8" xfId="0" applyNumberFormat="1" applyFont="1" applyFill="1" applyBorder="1" applyProtection="1">
      <protection hidden="1"/>
    </xf>
    <xf numFmtId="0" fontId="7" fillId="3" borderId="7" xfId="0" applyFont="1" applyFill="1" applyBorder="1" applyProtection="1">
      <protection hidden="1"/>
    </xf>
    <xf numFmtId="0" fontId="7" fillId="3" borderId="0" xfId="0" applyFont="1" applyFill="1" applyProtection="1">
      <protection hidden="1"/>
    </xf>
    <xf numFmtId="42" fontId="7" fillId="3" borderId="0" xfId="0" applyNumberFormat="1" applyFont="1" applyFill="1" applyProtection="1">
      <protection hidden="1"/>
    </xf>
    <xf numFmtId="42" fontId="7" fillId="3" borderId="8" xfId="0" applyNumberFormat="1" applyFont="1" applyFill="1" applyBorder="1" applyProtection="1">
      <protection hidden="1"/>
    </xf>
    <xf numFmtId="0" fontId="7" fillId="3" borderId="4" xfId="0" applyFont="1" applyFill="1" applyBorder="1" applyProtection="1">
      <protection hidden="1"/>
    </xf>
    <xf numFmtId="0" fontId="6" fillId="3" borderId="5" xfId="0" applyFont="1" applyFill="1" applyBorder="1" applyProtection="1">
      <protection hidden="1"/>
    </xf>
    <xf numFmtId="42" fontId="7" fillId="3" borderId="5" xfId="0" applyNumberFormat="1" applyFont="1" applyFill="1" applyBorder="1" applyProtection="1">
      <protection hidden="1"/>
    </xf>
    <xf numFmtId="42" fontId="7" fillId="3" borderId="6" xfId="0" applyNumberFormat="1" applyFont="1" applyFill="1" applyBorder="1" applyProtection="1">
      <protection hidden="1"/>
    </xf>
    <xf numFmtId="0" fontId="6" fillId="6" borderId="0" xfId="0" applyFont="1" applyFill="1"/>
    <xf numFmtId="0" fontId="7" fillId="6" borderId="0" xfId="0" applyFont="1" applyFill="1"/>
    <xf numFmtId="42" fontId="6" fillId="6" borderId="0" xfId="0" applyNumberFormat="1" applyFont="1" applyFill="1"/>
    <xf numFmtId="44" fontId="6" fillId="6" borderId="0" xfId="0" applyNumberFormat="1" applyFont="1" applyFill="1"/>
    <xf numFmtId="0" fontId="6" fillId="6" borderId="0" xfId="0" applyFont="1" applyFill="1" applyProtection="1">
      <protection hidden="1"/>
    </xf>
    <xf numFmtId="0" fontId="7" fillId="6" borderId="0" xfId="0" applyFont="1" applyFill="1" applyProtection="1">
      <protection hidden="1"/>
    </xf>
    <xf numFmtId="44" fontId="6" fillId="6" borderId="0" xfId="0" applyNumberFormat="1" applyFont="1" applyFill="1" applyProtection="1">
      <protection hidden="1"/>
    </xf>
    <xf numFmtId="42" fontId="6" fillId="6" borderId="0" xfId="0" applyNumberFormat="1" applyFont="1" applyFill="1" applyProtection="1">
      <protection hidden="1"/>
    </xf>
    <xf numFmtId="2" fontId="6" fillId="6" borderId="0" xfId="0" applyNumberFormat="1" applyFont="1" applyFill="1" applyProtection="1">
      <protection hidden="1"/>
    </xf>
    <xf numFmtId="4" fontId="6" fillId="6" borderId="0" xfId="0" applyNumberFormat="1" applyFont="1" applyFill="1" applyProtection="1">
      <protection hidden="1"/>
    </xf>
    <xf numFmtId="10" fontId="6" fillId="6" borderId="0" xfId="0" applyNumberFormat="1" applyFont="1" applyFill="1" applyProtection="1">
      <protection hidden="1"/>
    </xf>
    <xf numFmtId="42" fontId="7" fillId="6" borderId="0" xfId="0" applyNumberFormat="1" applyFont="1" applyFill="1" applyAlignment="1" applyProtection="1">
      <alignment horizontal="right"/>
      <protection hidden="1"/>
    </xf>
    <xf numFmtId="42" fontId="7" fillId="6" borderId="0" xfId="0" applyNumberFormat="1" applyFont="1" applyFill="1" applyProtection="1">
      <protection hidden="1"/>
    </xf>
    <xf numFmtId="42" fontId="11" fillId="6" borderId="0" xfId="0" applyNumberFormat="1" applyFont="1" applyFill="1" applyProtection="1">
      <protection hidden="1"/>
    </xf>
    <xf numFmtId="0" fontId="10" fillId="6" borderId="0" xfId="0" applyFont="1" applyFill="1"/>
    <xf numFmtId="0" fontId="6" fillId="6" borderId="0" xfId="0" applyFont="1" applyFill="1" applyProtection="1">
      <protection locked="0"/>
    </xf>
    <xf numFmtId="0" fontId="10" fillId="6" borderId="0" xfId="0" quotePrefix="1" applyFont="1" applyFill="1"/>
    <xf numFmtId="0" fontId="15" fillId="6" borderId="0" xfId="0" applyFont="1" applyFill="1" applyProtection="1">
      <protection hidden="1"/>
    </xf>
    <xf numFmtId="10" fontId="7" fillId="6" borderId="0" xfId="0" applyNumberFormat="1" applyFont="1" applyFill="1" applyProtection="1">
      <protection hidden="1"/>
    </xf>
    <xf numFmtId="0" fontId="6" fillId="6" borderId="9" xfId="0" applyFont="1" applyFill="1" applyBorder="1" applyProtection="1">
      <protection hidden="1"/>
    </xf>
    <xf numFmtId="0" fontId="6" fillId="6" borderId="10" xfId="0" applyFont="1" applyFill="1" applyBorder="1" applyProtection="1">
      <protection hidden="1"/>
    </xf>
    <xf numFmtId="42" fontId="6" fillId="6" borderId="10" xfId="0" applyNumberFormat="1" applyFont="1" applyFill="1" applyBorder="1" applyProtection="1">
      <protection hidden="1"/>
    </xf>
    <xf numFmtId="42" fontId="7" fillId="6" borderId="11" xfId="0" applyNumberFormat="1" applyFont="1" applyFill="1" applyBorder="1" applyProtection="1">
      <protection hidden="1"/>
    </xf>
    <xf numFmtId="0" fontId="6" fillId="6" borderId="12" xfId="0" applyFont="1" applyFill="1" applyBorder="1" applyProtection="1">
      <protection hidden="1"/>
    </xf>
    <xf numFmtId="42" fontId="6" fillId="6" borderId="5" xfId="0" applyNumberFormat="1" applyFont="1" applyFill="1" applyBorder="1" applyProtection="1">
      <protection hidden="1"/>
    </xf>
    <xf numFmtId="42" fontId="7" fillId="6" borderId="14" xfId="0" applyNumberFormat="1" applyFont="1" applyFill="1" applyBorder="1" applyProtection="1">
      <protection hidden="1"/>
    </xf>
    <xf numFmtId="42" fontId="7" fillId="6" borderId="13" xfId="0" applyNumberFormat="1" applyFont="1" applyFill="1" applyBorder="1" applyProtection="1">
      <protection hidden="1"/>
    </xf>
    <xf numFmtId="6" fontId="7" fillId="6" borderId="0" xfId="0" applyNumberFormat="1" applyFont="1" applyFill="1" applyProtection="1">
      <protection hidden="1"/>
    </xf>
    <xf numFmtId="6" fontId="7" fillId="6" borderId="13" xfId="0" applyNumberFormat="1" applyFont="1" applyFill="1" applyBorder="1" applyProtection="1">
      <protection hidden="1"/>
    </xf>
    <xf numFmtId="0" fontId="7" fillId="6" borderId="15" xfId="0" applyFont="1" applyFill="1" applyBorder="1" applyProtection="1">
      <protection hidden="1"/>
    </xf>
    <xf numFmtId="0" fontId="6" fillId="6" borderId="16" xfId="0" applyFont="1" applyFill="1" applyBorder="1" applyProtection="1">
      <protection hidden="1"/>
    </xf>
    <xf numFmtId="42" fontId="7" fillId="6" borderId="16" xfId="0" applyNumberFormat="1" applyFont="1" applyFill="1" applyBorder="1" applyProtection="1">
      <protection hidden="1"/>
    </xf>
    <xf numFmtId="42" fontId="7" fillId="6" borderId="17" xfId="0" applyNumberFormat="1" applyFont="1" applyFill="1" applyBorder="1" applyProtection="1">
      <protection hidden="1"/>
    </xf>
    <xf numFmtId="0" fontId="13" fillId="6" borderId="2" xfId="0" applyFont="1" applyFill="1" applyBorder="1"/>
    <xf numFmtId="0" fontId="13" fillId="6" borderId="1" xfId="0" applyFont="1" applyFill="1" applyBorder="1"/>
    <xf numFmtId="0" fontId="14" fillId="6" borderId="1" xfId="1" applyFont="1" applyFill="1" applyBorder="1" applyAlignment="1" applyProtection="1">
      <protection locked="0" hidden="1"/>
    </xf>
    <xf numFmtId="0" fontId="13" fillId="6" borderId="3" xfId="0" applyFont="1" applyFill="1" applyBorder="1"/>
    <xf numFmtId="0" fontId="13" fillId="6" borderId="7" xfId="0" applyFont="1" applyFill="1" applyBorder="1"/>
    <xf numFmtId="0" fontId="14" fillId="6" borderId="0" xfId="1" applyFont="1" applyFill="1" applyBorder="1" applyAlignment="1" applyProtection="1">
      <protection locked="0" hidden="1"/>
    </xf>
    <xf numFmtId="0" fontId="13" fillId="6" borderId="8" xfId="0" applyFont="1" applyFill="1" applyBorder="1"/>
    <xf numFmtId="0" fontId="14" fillId="6" borderId="0" xfId="1" applyFont="1" applyFill="1" applyBorder="1" applyProtection="1">
      <protection locked="0" hidden="1"/>
    </xf>
    <xf numFmtId="42" fontId="13" fillId="6" borderId="8" xfId="0" applyNumberFormat="1" applyFont="1" applyFill="1" applyBorder="1"/>
    <xf numFmtId="0" fontId="13" fillId="6" borderId="4" xfId="0" applyFont="1" applyFill="1" applyBorder="1"/>
    <xf numFmtId="0" fontId="13" fillId="6" borderId="5" xfId="0" applyFont="1" applyFill="1" applyBorder="1"/>
    <xf numFmtId="0" fontId="14" fillId="6" borderId="5" xfId="1" applyFont="1" applyFill="1" applyBorder="1" applyProtection="1">
      <protection locked="0" hidden="1"/>
    </xf>
    <xf numFmtId="42" fontId="13" fillId="6" borderId="6" xfId="0" applyNumberFormat="1" applyFont="1" applyFill="1" applyBorder="1"/>
    <xf numFmtId="0" fontId="13" fillId="6" borderId="0" xfId="0" applyFont="1" applyFill="1"/>
    <xf numFmtId="2" fontId="6" fillId="6" borderId="0" xfId="0" applyNumberFormat="1" applyFont="1" applyFill="1"/>
    <xf numFmtId="0" fontId="6" fillId="7" borderId="1" xfId="0" applyFont="1" applyFill="1" applyBorder="1" applyProtection="1">
      <protection hidden="1"/>
    </xf>
    <xf numFmtId="42" fontId="6" fillId="7" borderId="1" xfId="0" applyNumberFormat="1" applyFont="1" applyFill="1" applyBorder="1" applyProtection="1">
      <protection hidden="1"/>
    </xf>
    <xf numFmtId="42" fontId="6" fillId="7" borderId="3" xfId="0" applyNumberFormat="1" applyFont="1" applyFill="1" applyBorder="1" applyProtection="1">
      <protection hidden="1"/>
    </xf>
    <xf numFmtId="0" fontId="6" fillId="7" borderId="7" xfId="0" applyFont="1" applyFill="1" applyBorder="1" applyProtection="1">
      <protection hidden="1"/>
    </xf>
    <xf numFmtId="0" fontId="6" fillId="7" borderId="0" xfId="0" applyFont="1" applyFill="1" applyProtection="1">
      <protection hidden="1"/>
    </xf>
    <xf numFmtId="0" fontId="7" fillId="7" borderId="7" xfId="0" applyFont="1" applyFill="1" applyBorder="1" applyProtection="1">
      <protection hidden="1"/>
    </xf>
    <xf numFmtId="0" fontId="7" fillId="7" borderId="0" xfId="0" applyFont="1" applyFill="1" applyProtection="1">
      <protection hidden="1"/>
    </xf>
    <xf numFmtId="0" fontId="7" fillId="7" borderId="4" xfId="0" applyFont="1" applyFill="1" applyBorder="1" applyProtection="1">
      <protection hidden="1"/>
    </xf>
    <xf numFmtId="0" fontId="6" fillId="7" borderId="5" xfId="0" applyFont="1" applyFill="1" applyBorder="1" applyProtection="1">
      <protection hidden="1"/>
    </xf>
    <xf numFmtId="0" fontId="7" fillId="5" borderId="18" xfId="0" applyFont="1" applyFill="1" applyBorder="1" applyProtection="1">
      <protection hidden="1"/>
    </xf>
    <xf numFmtId="164" fontId="6" fillId="7" borderId="0" xfId="0" applyNumberFormat="1" applyFont="1" applyFill="1" applyProtection="1">
      <protection hidden="1"/>
    </xf>
    <xf numFmtId="164" fontId="6" fillId="7" borderId="8" xfId="0" applyNumberFormat="1" applyFont="1" applyFill="1" applyBorder="1" applyProtection="1">
      <protection hidden="1"/>
    </xf>
    <xf numFmtId="164" fontId="11" fillId="7" borderId="0" xfId="0" applyNumberFormat="1" applyFont="1" applyFill="1" applyProtection="1">
      <protection hidden="1"/>
    </xf>
    <xf numFmtId="164" fontId="11" fillId="7" borderId="8" xfId="0" applyNumberFormat="1" applyFont="1" applyFill="1" applyBorder="1" applyProtection="1">
      <protection hidden="1"/>
    </xf>
    <xf numFmtId="164" fontId="7" fillId="7" borderId="0" xfId="0" applyNumberFormat="1" applyFont="1" applyFill="1" applyProtection="1">
      <protection hidden="1"/>
    </xf>
    <xf numFmtId="164" fontId="7" fillId="7" borderId="8" xfId="0" applyNumberFormat="1" applyFont="1" applyFill="1" applyBorder="1" applyProtection="1">
      <protection hidden="1"/>
    </xf>
    <xf numFmtId="164" fontId="7" fillId="7" borderId="5" xfId="0" applyNumberFormat="1" applyFont="1" applyFill="1" applyBorder="1" applyProtection="1">
      <protection hidden="1"/>
    </xf>
    <xf numFmtId="164" fontId="7" fillId="7" borderId="6" xfId="0" applyNumberFormat="1" applyFont="1" applyFill="1" applyBorder="1" applyProtection="1">
      <protection hidden="1"/>
    </xf>
    <xf numFmtId="0" fontId="6" fillId="6" borderId="0" xfId="0" applyFont="1" applyFill="1" applyAlignment="1">
      <alignment horizontal="center" vertical="top" wrapText="1"/>
    </xf>
    <xf numFmtId="0" fontId="6" fillId="8" borderId="0" xfId="0" applyFont="1" applyFill="1"/>
    <xf numFmtId="0" fontId="6" fillId="8" borderId="0" xfId="0" applyFont="1" applyFill="1" applyProtection="1">
      <protection hidden="1"/>
    </xf>
    <xf numFmtId="42" fontId="6" fillId="8" borderId="1" xfId="0" applyNumberFormat="1" applyFont="1" applyFill="1" applyBorder="1" applyProtection="1">
      <protection hidden="1"/>
    </xf>
    <xf numFmtId="42" fontId="6" fillId="8" borderId="3" xfId="0" applyNumberFormat="1" applyFont="1" applyFill="1" applyBorder="1" applyProtection="1">
      <protection hidden="1"/>
    </xf>
    <xf numFmtId="0" fontId="6" fillId="8" borderId="7" xfId="0" applyFont="1" applyFill="1" applyBorder="1" applyProtection="1">
      <protection hidden="1"/>
    </xf>
    <xf numFmtId="42" fontId="6" fillId="8" borderId="0" xfId="0" applyNumberFormat="1" applyFont="1" applyFill="1" applyProtection="1">
      <protection hidden="1"/>
    </xf>
    <xf numFmtId="42" fontId="6" fillId="8" borderId="8" xfId="0" applyNumberFormat="1" applyFont="1" applyFill="1" applyBorder="1" applyProtection="1">
      <protection hidden="1"/>
    </xf>
    <xf numFmtId="42" fontId="11" fillId="8" borderId="0" xfId="0" applyNumberFormat="1" applyFont="1" applyFill="1" applyProtection="1">
      <protection hidden="1"/>
    </xf>
    <xf numFmtId="42" fontId="11" fillId="8" borderId="8" xfId="0" applyNumberFormat="1" applyFont="1" applyFill="1" applyBorder="1" applyProtection="1">
      <protection hidden="1"/>
    </xf>
    <xf numFmtId="0" fontId="7" fillId="8" borderId="7" xfId="0" applyFont="1" applyFill="1" applyBorder="1" applyProtection="1">
      <protection hidden="1"/>
    </xf>
    <xf numFmtId="0" fontId="7" fillId="8" borderId="0" xfId="0" applyFont="1" applyFill="1" applyProtection="1">
      <protection hidden="1"/>
    </xf>
    <xf numFmtId="42" fontId="7" fillId="8" borderId="0" xfId="0" applyNumberFormat="1" applyFont="1" applyFill="1" applyProtection="1">
      <protection hidden="1"/>
    </xf>
    <xf numFmtId="42" fontId="7" fillId="8" borderId="8" xfId="0" applyNumberFormat="1" applyFont="1" applyFill="1" applyBorder="1" applyProtection="1">
      <protection hidden="1"/>
    </xf>
    <xf numFmtId="0" fontId="7" fillId="8" borderId="4" xfId="0" applyFont="1" applyFill="1" applyBorder="1" applyProtection="1">
      <protection hidden="1"/>
    </xf>
    <xf numFmtId="0" fontId="6" fillId="8" borderId="5" xfId="0" applyFont="1" applyFill="1" applyBorder="1" applyProtection="1">
      <protection hidden="1"/>
    </xf>
    <xf numFmtId="42" fontId="7" fillId="8" borderId="5" xfId="0" applyNumberFormat="1" applyFont="1" applyFill="1" applyBorder="1" applyProtection="1">
      <protection hidden="1"/>
    </xf>
    <xf numFmtId="42" fontId="7" fillId="8" borderId="6" xfId="0" applyNumberFormat="1" applyFont="1" applyFill="1" applyBorder="1" applyProtection="1">
      <protection hidden="1"/>
    </xf>
    <xf numFmtId="10" fontId="6" fillId="8" borderId="0" xfId="0" applyNumberFormat="1" applyFont="1" applyFill="1" applyProtection="1">
      <protection hidden="1"/>
    </xf>
    <xf numFmtId="0" fontId="6" fillId="9" borderId="0" xfId="0" applyFont="1" applyFill="1"/>
    <xf numFmtId="0" fontId="6" fillId="9" borderId="0" xfId="0" applyFont="1" applyFill="1" applyProtection="1">
      <protection hidden="1"/>
    </xf>
    <xf numFmtId="42" fontId="6" fillId="9" borderId="1" xfId="0" applyNumberFormat="1" applyFont="1" applyFill="1" applyBorder="1" applyProtection="1">
      <protection hidden="1"/>
    </xf>
    <xf numFmtId="42" fontId="6" fillId="9" borderId="3" xfId="0" applyNumberFormat="1" applyFont="1" applyFill="1" applyBorder="1" applyProtection="1">
      <protection hidden="1"/>
    </xf>
    <xf numFmtId="0" fontId="6" fillId="9" borderId="7" xfId="0" applyFont="1" applyFill="1" applyBorder="1" applyProtection="1">
      <protection hidden="1"/>
    </xf>
    <xf numFmtId="42" fontId="6" fillId="9" borderId="0" xfId="0" applyNumberFormat="1" applyFont="1" applyFill="1" applyProtection="1">
      <protection hidden="1"/>
    </xf>
    <xf numFmtId="42" fontId="6" fillId="9" borderId="8" xfId="0" applyNumberFormat="1" applyFont="1" applyFill="1" applyBorder="1" applyProtection="1">
      <protection hidden="1"/>
    </xf>
    <xf numFmtId="42" fontId="11" fillId="9" borderId="0" xfId="0" applyNumberFormat="1" applyFont="1" applyFill="1" applyProtection="1">
      <protection hidden="1"/>
    </xf>
    <xf numFmtId="42" fontId="11" fillId="9" borderId="8" xfId="0" applyNumberFormat="1" applyFont="1" applyFill="1" applyBorder="1" applyProtection="1">
      <protection hidden="1"/>
    </xf>
    <xf numFmtId="0" fontId="7" fillId="9" borderId="7" xfId="0" applyFont="1" applyFill="1" applyBorder="1" applyProtection="1">
      <protection hidden="1"/>
    </xf>
    <xf numFmtId="0" fontId="7" fillId="9" borderId="0" xfId="0" applyFont="1" applyFill="1" applyProtection="1">
      <protection hidden="1"/>
    </xf>
    <xf numFmtId="42" fontId="7" fillId="9" borderId="0" xfId="0" applyNumberFormat="1" applyFont="1" applyFill="1" applyProtection="1">
      <protection hidden="1"/>
    </xf>
    <xf numFmtId="42" fontId="7" fillId="9" borderId="8" xfId="0" applyNumberFormat="1" applyFont="1" applyFill="1" applyBorder="1" applyProtection="1">
      <protection hidden="1"/>
    </xf>
    <xf numFmtId="0" fontId="7" fillId="9" borderId="4" xfId="0" applyFont="1" applyFill="1" applyBorder="1" applyProtection="1">
      <protection hidden="1"/>
    </xf>
    <xf numFmtId="0" fontId="6" fillId="9" borderId="5" xfId="0" applyFont="1" applyFill="1" applyBorder="1" applyProtection="1">
      <protection hidden="1"/>
    </xf>
    <xf numFmtId="42" fontId="7" fillId="9" borderId="5" xfId="0" applyNumberFormat="1" applyFont="1" applyFill="1" applyBorder="1" applyProtection="1">
      <protection hidden="1"/>
    </xf>
    <xf numFmtId="42" fontId="7" fillId="9" borderId="6" xfId="0" applyNumberFormat="1" applyFont="1" applyFill="1" applyBorder="1" applyProtection="1">
      <protection hidden="1"/>
    </xf>
    <xf numFmtId="10" fontId="6" fillId="9" borderId="0" xfId="0" applyNumberFormat="1" applyFont="1" applyFill="1" applyProtection="1">
      <protection hidden="1"/>
    </xf>
    <xf numFmtId="0" fontId="15" fillId="8" borderId="0" xfId="0" applyFont="1" applyFill="1" applyProtection="1">
      <protection hidden="1"/>
    </xf>
    <xf numFmtId="0" fontId="15" fillId="9" borderId="0" xfId="0" applyFont="1" applyFill="1" applyProtection="1">
      <protection hidden="1"/>
    </xf>
    <xf numFmtId="0" fontId="6" fillId="6" borderId="2" xfId="0" applyFont="1" applyFill="1" applyBorder="1" applyProtection="1">
      <protection hidden="1"/>
    </xf>
    <xf numFmtId="42" fontId="7" fillId="6" borderId="3" xfId="0" applyNumberFormat="1" applyFont="1" applyFill="1" applyBorder="1" applyAlignment="1" applyProtection="1">
      <alignment horizontal="right"/>
      <protection hidden="1"/>
    </xf>
    <xf numFmtId="0" fontId="7" fillId="6" borderId="1" xfId="0" applyFont="1" applyFill="1" applyBorder="1" applyAlignment="1" applyProtection="1">
      <alignment horizontal="right"/>
      <protection hidden="1"/>
    </xf>
    <xf numFmtId="4" fontId="7" fillId="6" borderId="1" xfId="0" applyNumberFormat="1" applyFont="1" applyFill="1" applyBorder="1" applyAlignment="1" applyProtection="1">
      <alignment horizontal="right"/>
      <protection hidden="1"/>
    </xf>
    <xf numFmtId="0" fontId="7" fillId="2" borderId="0" xfId="0" applyFont="1" applyFill="1" applyAlignment="1" applyProtection="1">
      <alignment horizontal="right"/>
      <protection locked="0"/>
    </xf>
    <xf numFmtId="2" fontId="6" fillId="2" borderId="0" xfId="0" applyNumberFormat="1" applyFont="1" applyFill="1" applyAlignment="1" applyProtection="1">
      <alignment horizontal="right"/>
      <protection locked="0"/>
    </xf>
    <xf numFmtId="44" fontId="6" fillId="2" borderId="0" xfId="0" applyNumberFormat="1" applyFont="1" applyFill="1" applyAlignment="1" applyProtection="1">
      <alignment horizontal="right"/>
      <protection locked="0"/>
    </xf>
    <xf numFmtId="0" fontId="6" fillId="6" borderId="0" xfId="0" applyFont="1" applyFill="1" applyAlignment="1">
      <alignment vertical="top" wrapText="1"/>
    </xf>
    <xf numFmtId="2" fontId="6" fillId="6" borderId="20" xfId="0" applyNumberFormat="1" applyFont="1" applyFill="1" applyBorder="1" applyProtection="1">
      <protection hidden="1"/>
    </xf>
    <xf numFmtId="10" fontId="6" fillId="8" borderId="8" xfId="0" applyNumberFormat="1" applyFont="1" applyFill="1" applyBorder="1" applyProtection="1">
      <protection hidden="1"/>
    </xf>
    <xf numFmtId="0" fontId="6" fillId="9" borderId="4" xfId="0" applyFont="1" applyFill="1" applyBorder="1" applyProtection="1">
      <protection hidden="1"/>
    </xf>
    <xf numFmtId="10" fontId="6" fillId="9" borderId="5" xfId="0" applyNumberFormat="1" applyFont="1" applyFill="1" applyBorder="1" applyProtection="1">
      <protection hidden="1"/>
    </xf>
    <xf numFmtId="10" fontId="6" fillId="9" borderId="6" xfId="0" applyNumberFormat="1" applyFont="1" applyFill="1" applyBorder="1" applyProtection="1">
      <protection hidden="1"/>
    </xf>
    <xf numFmtId="0" fontId="0" fillId="0" borderId="0" xfId="0" applyAlignment="1">
      <alignment horizontal="right" wrapText="1"/>
    </xf>
    <xf numFmtId="2" fontId="0" fillId="0" borderId="0" xfId="0" applyNumberFormat="1" applyAlignment="1">
      <alignment wrapText="1"/>
    </xf>
    <xf numFmtId="0" fontId="6" fillId="8" borderId="2" xfId="0" applyFont="1" applyFill="1" applyBorder="1" applyProtection="1">
      <protection hidden="1"/>
    </xf>
    <xf numFmtId="2" fontId="6" fillId="8" borderId="1" xfId="0" applyNumberFormat="1" applyFont="1" applyFill="1" applyBorder="1" applyProtection="1">
      <protection hidden="1"/>
    </xf>
    <xf numFmtId="2" fontId="6" fillId="9" borderId="5" xfId="0" applyNumberFormat="1" applyFont="1" applyFill="1" applyBorder="1" applyProtection="1">
      <protection hidden="1"/>
    </xf>
    <xf numFmtId="2" fontId="6" fillId="9" borderId="6" xfId="0" applyNumberFormat="1" applyFont="1" applyFill="1" applyBorder="1" applyProtection="1">
      <protection hidden="1"/>
    </xf>
    <xf numFmtId="44" fontId="6" fillId="8" borderId="1" xfId="0" applyNumberFormat="1" applyFont="1" applyFill="1" applyBorder="1" applyProtection="1">
      <protection hidden="1"/>
    </xf>
    <xf numFmtId="44" fontId="6" fillId="8" borderId="3" xfId="0" applyNumberFormat="1" applyFont="1" applyFill="1" applyBorder="1" applyProtection="1">
      <protection hidden="1"/>
    </xf>
    <xf numFmtId="0" fontId="6" fillId="6" borderId="7" xfId="0" applyFont="1" applyFill="1" applyBorder="1" applyProtection="1">
      <protection hidden="1"/>
    </xf>
    <xf numFmtId="44" fontId="6" fillId="6" borderId="8" xfId="0" applyNumberFormat="1" applyFont="1" applyFill="1" applyBorder="1" applyProtection="1">
      <protection hidden="1"/>
    </xf>
    <xf numFmtId="44" fontId="6" fillId="9" borderId="5" xfId="0" applyNumberFormat="1" applyFont="1" applyFill="1" applyBorder="1" applyProtection="1">
      <protection hidden="1"/>
    </xf>
    <xf numFmtId="44" fontId="6" fillId="9" borderId="6" xfId="0" applyNumberFormat="1" applyFont="1" applyFill="1" applyBorder="1" applyProtection="1">
      <protection hidden="1"/>
    </xf>
    <xf numFmtId="0" fontId="6" fillId="8" borderId="1" xfId="0" applyFont="1" applyFill="1" applyBorder="1" applyProtection="1">
      <protection hidden="1"/>
    </xf>
    <xf numFmtId="0" fontId="7" fillId="0" borderId="0" xfId="0" applyFont="1" applyAlignment="1">
      <alignment horizontal="center" wrapText="1"/>
    </xf>
    <xf numFmtId="0" fontId="5" fillId="3" borderId="2" xfId="0" applyFont="1" applyFill="1" applyBorder="1" applyAlignment="1">
      <alignment horizontal="center" wrapText="1"/>
    </xf>
    <xf numFmtId="0" fontId="5" fillId="3" borderId="1" xfId="0" applyFont="1" applyFill="1" applyBorder="1" applyAlignment="1">
      <alignment horizontal="center" wrapText="1"/>
    </xf>
    <xf numFmtId="0" fontId="5" fillId="3" borderId="3" xfId="0" applyFont="1" applyFill="1" applyBorder="1" applyAlignment="1">
      <alignment horizontal="center" wrapText="1"/>
    </xf>
    <xf numFmtId="0" fontId="1" fillId="3" borderId="7" xfId="1" applyFill="1" applyBorder="1" applyAlignment="1">
      <alignment horizontal="center"/>
    </xf>
    <xf numFmtId="0" fontId="1" fillId="3" borderId="0" xfId="1" applyFill="1" applyBorder="1" applyAlignment="1">
      <alignment horizontal="center"/>
    </xf>
    <xf numFmtId="0" fontId="1" fillId="3" borderId="8" xfId="1" applyFill="1" applyBorder="1" applyAlignment="1">
      <alignment horizontal="center"/>
    </xf>
    <xf numFmtId="0" fontId="12" fillId="6" borderId="0" xfId="0" applyFont="1" applyFill="1" applyAlignment="1">
      <alignment horizontal="center"/>
    </xf>
    <xf numFmtId="0" fontId="8" fillId="6" borderId="0" xfId="0" applyFont="1" applyFill="1" applyAlignment="1" applyProtection="1">
      <alignment horizontal="center" wrapText="1"/>
      <protection hidden="1"/>
    </xf>
    <xf numFmtId="0" fontId="5" fillId="3" borderId="7" xfId="0" applyFont="1" applyFill="1" applyBorder="1" applyAlignment="1">
      <alignment horizontal="center" wrapText="1"/>
    </xf>
    <xf numFmtId="0" fontId="5" fillId="3" borderId="0" xfId="0" applyFont="1" applyFill="1" applyAlignment="1">
      <alignment horizontal="center" wrapText="1"/>
    </xf>
    <xf numFmtId="0" fontId="5" fillId="3" borderId="8" xfId="0" applyFont="1" applyFill="1" applyBorder="1"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6" fillId="6" borderId="2" xfId="0" applyFont="1" applyFill="1" applyBorder="1" applyAlignment="1">
      <alignment horizontal="center" vertical="top" wrapText="1"/>
    </xf>
    <xf numFmtId="0" fontId="6" fillId="6" borderId="1" xfId="0" applyFont="1" applyFill="1" applyBorder="1" applyAlignment="1">
      <alignment horizontal="center" vertical="top" wrapText="1"/>
    </xf>
    <xf numFmtId="0" fontId="6" fillId="6" borderId="3" xfId="0" applyFont="1" applyFill="1" applyBorder="1" applyAlignment="1">
      <alignment horizontal="center" vertical="top" wrapText="1"/>
    </xf>
    <xf numFmtId="0" fontId="6" fillId="6" borderId="7" xfId="0" applyFont="1" applyFill="1" applyBorder="1" applyAlignment="1">
      <alignment horizontal="center" vertical="top" wrapText="1"/>
    </xf>
    <xf numFmtId="0" fontId="6" fillId="6" borderId="0" xfId="0" applyFont="1" applyFill="1" applyAlignment="1">
      <alignment horizontal="center" vertical="top" wrapText="1"/>
    </xf>
    <xf numFmtId="0" fontId="6" fillId="6" borderId="8" xfId="0" applyFont="1" applyFill="1" applyBorder="1" applyAlignment="1">
      <alignment horizontal="center" vertical="top" wrapText="1"/>
    </xf>
    <xf numFmtId="0" fontId="7" fillId="6" borderId="19" xfId="0" applyFont="1" applyFill="1" applyBorder="1" applyAlignment="1">
      <alignment horizontal="center"/>
    </xf>
    <xf numFmtId="0" fontId="7" fillId="6" borderId="20" xfId="0" applyFont="1" applyFill="1" applyBorder="1" applyAlignment="1">
      <alignment horizontal="center"/>
    </xf>
    <xf numFmtId="0" fontId="7" fillId="6" borderId="21" xfId="0" applyFont="1" applyFill="1" applyBorder="1" applyAlignment="1">
      <alignment horizontal="center"/>
    </xf>
    <xf numFmtId="0" fontId="6" fillId="6" borderId="2"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3" xfId="0" applyFont="1" applyFill="1" applyBorder="1" applyAlignment="1" applyProtection="1">
      <alignment horizontal="center" vertical="center" wrapText="1"/>
      <protection hidden="1"/>
    </xf>
    <xf numFmtId="0" fontId="6" fillId="6" borderId="7" xfId="0" applyFont="1" applyFill="1" applyBorder="1" applyAlignment="1" applyProtection="1">
      <alignment horizontal="center" vertical="center" wrapText="1"/>
      <protection hidden="1"/>
    </xf>
    <xf numFmtId="0" fontId="6" fillId="6" borderId="0" xfId="0" applyFont="1" applyFill="1" applyAlignment="1" applyProtection="1">
      <alignment horizontal="center" vertical="center" wrapText="1"/>
      <protection hidden="1"/>
    </xf>
    <xf numFmtId="0" fontId="6" fillId="6" borderId="8" xfId="0"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 vertical="center" wrapText="1"/>
      <protection hidden="1"/>
    </xf>
    <xf numFmtId="0" fontId="6" fillId="6" borderId="5" xfId="0" applyFont="1" applyFill="1" applyBorder="1" applyAlignment="1" applyProtection="1">
      <alignment horizontal="center" vertical="center" wrapText="1"/>
      <protection hidden="1"/>
    </xf>
    <xf numFmtId="0" fontId="6" fillId="6" borderId="6" xfId="0" applyFont="1" applyFill="1" applyBorder="1" applyAlignment="1" applyProtection="1">
      <alignment horizontal="center" vertical="center" wrapText="1"/>
      <protection hidden="1"/>
    </xf>
    <xf numFmtId="0" fontId="6" fillId="6" borderId="2" xfId="0" applyFont="1" applyFill="1" applyBorder="1" applyAlignment="1" applyProtection="1">
      <alignment horizontal="center" wrapText="1"/>
      <protection hidden="1"/>
    </xf>
    <xf numFmtId="0" fontId="7" fillId="6" borderId="1" xfId="0" applyFont="1" applyFill="1" applyBorder="1" applyAlignment="1" applyProtection="1">
      <alignment horizontal="center" wrapText="1"/>
      <protection hidden="1"/>
    </xf>
    <xf numFmtId="0" fontId="7" fillId="6" borderId="3" xfId="0" applyFont="1" applyFill="1" applyBorder="1" applyAlignment="1" applyProtection="1">
      <alignment horizontal="center" wrapText="1"/>
      <protection hidden="1"/>
    </xf>
    <xf numFmtId="0" fontId="7" fillId="6" borderId="4" xfId="0" applyFont="1" applyFill="1" applyBorder="1" applyAlignment="1" applyProtection="1">
      <alignment horizontal="center" wrapText="1"/>
      <protection hidden="1"/>
    </xf>
    <xf numFmtId="0" fontId="7" fillId="6" borderId="5" xfId="0" applyFont="1" applyFill="1" applyBorder="1" applyAlignment="1" applyProtection="1">
      <alignment horizontal="center" wrapText="1"/>
      <protection hidden="1"/>
    </xf>
    <xf numFmtId="0" fontId="7" fillId="6" borderId="6" xfId="0" applyFont="1" applyFill="1" applyBorder="1" applyAlignment="1" applyProtection="1">
      <alignment horizontal="center" wrapText="1"/>
      <protection hidden="1"/>
    </xf>
    <xf numFmtId="0" fontId="6" fillId="6" borderId="1" xfId="0" applyFont="1" applyFill="1" applyBorder="1" applyAlignment="1" applyProtection="1">
      <alignment horizontal="center" wrapText="1"/>
      <protection hidden="1"/>
    </xf>
    <xf numFmtId="0" fontId="6" fillId="6" borderId="3" xfId="0" applyFont="1" applyFill="1" applyBorder="1" applyAlignment="1" applyProtection="1">
      <alignment horizontal="center" wrapText="1"/>
      <protection hidden="1"/>
    </xf>
    <xf numFmtId="0" fontId="6" fillId="6" borderId="4" xfId="0" applyFont="1" applyFill="1" applyBorder="1" applyAlignment="1" applyProtection="1">
      <alignment horizontal="center" wrapText="1"/>
      <protection hidden="1"/>
    </xf>
    <xf numFmtId="0" fontId="6" fillId="6" borderId="5" xfId="0" applyFont="1" applyFill="1" applyBorder="1" applyAlignment="1" applyProtection="1">
      <alignment horizontal="center" wrapText="1"/>
      <protection hidden="1"/>
    </xf>
    <xf numFmtId="0" fontId="6" fillId="6" borderId="6" xfId="0" applyFont="1" applyFill="1" applyBorder="1" applyAlignment="1" applyProtection="1">
      <alignment horizontal="center" wrapText="1"/>
      <protection hidden="1"/>
    </xf>
    <xf numFmtId="0" fontId="7" fillId="5" borderId="2" xfId="0" applyFont="1" applyFill="1" applyBorder="1" applyAlignment="1" applyProtection="1">
      <alignment horizontal="left"/>
      <protection hidden="1"/>
    </xf>
    <xf numFmtId="0" fontId="7" fillId="5" borderId="1" xfId="0" applyFont="1" applyFill="1" applyBorder="1" applyAlignment="1" applyProtection="1">
      <alignment horizontal="left"/>
      <protection hidden="1"/>
    </xf>
    <xf numFmtId="0" fontId="10" fillId="6" borderId="20" xfId="0" applyFont="1" applyFill="1" applyBorder="1" applyAlignment="1" applyProtection="1">
      <alignment horizontal="center" wrapText="1"/>
      <protection hidden="1"/>
    </xf>
    <xf numFmtId="0" fontId="8" fillId="6" borderId="2" xfId="0" applyFont="1" applyFill="1" applyBorder="1" applyAlignment="1" applyProtection="1">
      <alignment horizontal="center" wrapText="1"/>
      <protection hidden="1"/>
    </xf>
    <xf numFmtId="0" fontId="8" fillId="6" borderId="1" xfId="0" applyFont="1" applyFill="1" applyBorder="1" applyAlignment="1" applyProtection="1">
      <alignment horizontal="center" wrapText="1"/>
      <protection hidden="1"/>
    </xf>
    <xf numFmtId="0" fontId="8" fillId="6" borderId="3" xfId="0" applyFont="1" applyFill="1" applyBorder="1" applyAlignment="1" applyProtection="1">
      <alignment horizontal="center" wrapText="1"/>
      <protection hidden="1"/>
    </xf>
    <xf numFmtId="0" fontId="8" fillId="6" borderId="4" xfId="0" applyFont="1" applyFill="1" applyBorder="1" applyAlignment="1" applyProtection="1">
      <alignment horizontal="center" wrapText="1"/>
      <protection hidden="1"/>
    </xf>
    <xf numFmtId="0" fontId="8" fillId="6" borderId="5" xfId="0" applyFont="1" applyFill="1" applyBorder="1" applyAlignment="1" applyProtection="1">
      <alignment horizontal="center" wrapText="1"/>
      <protection hidden="1"/>
    </xf>
    <xf numFmtId="0" fontId="8" fillId="6" borderId="6" xfId="0" applyFont="1" applyFill="1" applyBorder="1" applyAlignment="1" applyProtection="1">
      <alignment horizontal="center" wrapText="1"/>
      <protection hidden="1"/>
    </xf>
    <xf numFmtId="0" fontId="6" fillId="2" borderId="0" xfId="0" applyFont="1" applyFill="1" applyAlignment="1">
      <alignment horizontal="center" vertical="top" wrapText="1"/>
    </xf>
    <xf numFmtId="0" fontId="6" fillId="8" borderId="0" xfId="0" applyFont="1" applyFill="1" applyAlignment="1">
      <alignment horizontal="center" vertical="top" wrapText="1"/>
    </xf>
    <xf numFmtId="0" fontId="6" fillId="9" borderId="0" xfId="0" applyFont="1" applyFill="1" applyAlignment="1">
      <alignment horizontal="center" vertical="top" wrapText="1"/>
    </xf>
    <xf numFmtId="0" fontId="7" fillId="5" borderId="9" xfId="0" applyFont="1" applyFill="1" applyBorder="1" applyAlignment="1" applyProtection="1">
      <alignment horizontal="center" wrapText="1"/>
      <protection hidden="1"/>
    </xf>
    <xf numFmtId="0" fontId="7" fillId="5" borderId="10" xfId="0" applyFont="1" applyFill="1" applyBorder="1" applyAlignment="1" applyProtection="1">
      <alignment horizontal="center" wrapText="1"/>
      <protection hidden="1"/>
    </xf>
    <xf numFmtId="0" fontId="7" fillId="5" borderId="11" xfId="0" applyFont="1" applyFill="1" applyBorder="1" applyAlignment="1" applyProtection="1">
      <alignment horizontal="center" wrapText="1"/>
      <protection hidden="1"/>
    </xf>
    <xf numFmtId="0" fontId="7" fillId="5" borderId="15" xfId="0" applyFont="1" applyFill="1" applyBorder="1" applyAlignment="1" applyProtection="1">
      <alignment horizontal="center" wrapText="1"/>
      <protection hidden="1"/>
    </xf>
    <xf numFmtId="0" fontId="7" fillId="5" borderId="16" xfId="0" applyFont="1" applyFill="1" applyBorder="1" applyAlignment="1" applyProtection="1">
      <alignment horizontal="center" wrapText="1"/>
      <protection hidden="1"/>
    </xf>
    <xf numFmtId="0" fontId="7" fillId="5" borderId="17" xfId="0" applyFont="1" applyFill="1" applyBorder="1" applyAlignment="1" applyProtection="1">
      <alignment horizontal="center" wrapText="1"/>
      <protection hidden="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kinderopvangwijzer" TargetMode="External"/><Relationship Id="rId7" Type="http://schemas.openxmlformats.org/officeDocument/2006/relationships/printerSettings" Target="../printerSettings/printerSettings1.bin"/><Relationship Id="rId2" Type="http://schemas.openxmlformats.org/officeDocument/2006/relationships/hyperlink" Target="https://www.kinderopvang-wijzer.nl/" TargetMode="External"/><Relationship Id="rId1" Type="http://schemas.openxmlformats.org/officeDocument/2006/relationships/hyperlink" Target="https://www.kinderopvang-wijzer.nl/" TargetMode="External"/><Relationship Id="rId6" Type="http://schemas.openxmlformats.org/officeDocument/2006/relationships/hyperlink" Target="https://www.kinderopvang-wijzer.nl/" TargetMode="External"/><Relationship Id="rId5" Type="http://schemas.openxmlformats.org/officeDocument/2006/relationships/hyperlink" Target="https://www.kinderopvanggratis.nl/" TargetMode="External"/><Relationship Id="rId4" Type="http://schemas.openxmlformats.org/officeDocument/2006/relationships/hyperlink" Target="https://www.instagram.com/kinderopvangwijze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facebook.com/kinderopvangwijzer" TargetMode="External"/><Relationship Id="rId2" Type="http://schemas.openxmlformats.org/officeDocument/2006/relationships/hyperlink" Target="https://www.kinderopvang-wijzer.nl/" TargetMode="External"/><Relationship Id="rId1" Type="http://schemas.openxmlformats.org/officeDocument/2006/relationships/hyperlink" Target="https://www.kinderopvang-wijzer.nl/" TargetMode="External"/><Relationship Id="rId6" Type="http://schemas.openxmlformats.org/officeDocument/2006/relationships/hyperlink" Target="https://www.kinderopvang-wijzer.nl/" TargetMode="External"/><Relationship Id="rId5" Type="http://schemas.openxmlformats.org/officeDocument/2006/relationships/hyperlink" Target="https://www.kinderopvanggratis.nl/" TargetMode="External"/><Relationship Id="rId4" Type="http://schemas.openxmlformats.org/officeDocument/2006/relationships/hyperlink" Target="https://www.instagram.com/kinderopvangwijz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0"/>
  <sheetViews>
    <sheetView tabSelected="1" topLeftCell="A10" workbookViewId="0">
      <selection activeCell="E27" sqref="E27"/>
    </sheetView>
  </sheetViews>
  <sheetFormatPr defaultColWidth="0" defaultRowHeight="13.8" zeroHeight="1" x14ac:dyDescent="0.25"/>
  <cols>
    <col min="1" max="1" width="8.88671875" style="35" customWidth="1"/>
    <col min="2" max="2" width="52.21875" style="35" customWidth="1"/>
    <col min="3" max="3" width="15.33203125" style="35" customWidth="1"/>
    <col min="4" max="7" width="15.77734375" style="35" customWidth="1"/>
    <col min="8" max="8" width="12.77734375" style="37" customWidth="1"/>
    <col min="9" max="9" width="5.88671875" style="35" customWidth="1"/>
    <col min="10" max="16384" width="8.88671875" style="35" hidden="1"/>
  </cols>
  <sheetData>
    <row r="1" spans="2:8" ht="17.399999999999999" x14ac:dyDescent="0.3">
      <c r="B1" s="167" t="s">
        <v>95</v>
      </c>
      <c r="C1" s="168"/>
      <c r="D1" s="168"/>
      <c r="E1" s="168"/>
      <c r="F1" s="168"/>
      <c r="G1" s="168"/>
      <c r="H1" s="169"/>
    </row>
    <row r="2" spans="2:8" ht="17.399999999999999" x14ac:dyDescent="0.3">
      <c r="B2" s="175" t="s">
        <v>99</v>
      </c>
      <c r="C2" s="176"/>
      <c r="D2" s="176"/>
      <c r="E2" s="176"/>
      <c r="F2" s="176"/>
      <c r="G2" s="176"/>
      <c r="H2" s="177"/>
    </row>
    <row r="3" spans="2:8" ht="14.4" x14ac:dyDescent="0.3">
      <c r="B3" s="170" t="s">
        <v>42</v>
      </c>
      <c r="C3" s="171"/>
      <c r="D3" s="171"/>
      <c r="E3" s="171"/>
      <c r="F3" s="171"/>
      <c r="G3" s="171"/>
      <c r="H3" s="172"/>
    </row>
    <row r="4" spans="2:8" ht="14.4" x14ac:dyDescent="0.3">
      <c r="B4" s="178" t="s">
        <v>103</v>
      </c>
      <c r="C4" s="179"/>
      <c r="D4" s="179"/>
      <c r="E4" s="179"/>
      <c r="F4" s="179"/>
      <c r="G4" s="179"/>
      <c r="H4" s="180"/>
    </row>
    <row r="5" spans="2:8" x14ac:dyDescent="0.25"/>
    <row r="6" spans="2:8" ht="13.8" customHeight="1" x14ac:dyDescent="0.25">
      <c r="B6" s="181" t="s">
        <v>100</v>
      </c>
      <c r="C6" s="182"/>
      <c r="D6" s="182"/>
      <c r="E6" s="182"/>
      <c r="F6" s="182"/>
      <c r="G6" s="182"/>
      <c r="H6" s="183"/>
    </row>
    <row r="7" spans="2:8" x14ac:dyDescent="0.25">
      <c r="B7" s="184"/>
      <c r="C7" s="185"/>
      <c r="D7" s="185"/>
      <c r="E7" s="185"/>
      <c r="F7" s="185"/>
      <c r="G7" s="185"/>
      <c r="H7" s="186"/>
    </row>
    <row r="8" spans="2:8" hidden="1" x14ac:dyDescent="0.25">
      <c r="B8" s="184"/>
      <c r="C8" s="185"/>
      <c r="D8" s="185"/>
      <c r="E8" s="185"/>
      <c r="F8" s="185"/>
      <c r="G8" s="185"/>
      <c r="H8" s="186"/>
    </row>
    <row r="9" spans="2:8" hidden="1" x14ac:dyDescent="0.25">
      <c r="B9" s="184"/>
      <c r="C9" s="185"/>
      <c r="D9" s="185"/>
      <c r="E9" s="185"/>
      <c r="F9" s="185"/>
      <c r="G9" s="185"/>
      <c r="H9" s="186"/>
    </row>
    <row r="10" spans="2:8" x14ac:dyDescent="0.25">
      <c r="B10" s="187" t="s">
        <v>66</v>
      </c>
      <c r="C10" s="188"/>
      <c r="D10" s="188"/>
      <c r="E10" s="188"/>
      <c r="F10" s="188"/>
      <c r="G10" s="188"/>
      <c r="H10" s="189"/>
    </row>
    <row r="11" spans="2:8" x14ac:dyDescent="0.25">
      <c r="B11" s="147"/>
      <c r="C11" s="147"/>
      <c r="D11" s="147"/>
      <c r="E11" s="147"/>
      <c r="F11" s="147"/>
      <c r="G11" s="147"/>
      <c r="H11" s="147"/>
    </row>
    <row r="12" spans="2:8" ht="13.95" customHeight="1" x14ac:dyDescent="0.25">
      <c r="C12" s="219" t="s">
        <v>65</v>
      </c>
      <c r="D12" s="219"/>
      <c r="E12" s="219"/>
      <c r="F12" s="101"/>
      <c r="G12" s="101"/>
    </row>
    <row r="13" spans="2:8" ht="13.95" customHeight="1" x14ac:dyDescent="0.25">
      <c r="C13" s="220" t="s">
        <v>80</v>
      </c>
      <c r="D13" s="220"/>
      <c r="E13" s="220"/>
      <c r="F13" s="101"/>
      <c r="G13" s="101"/>
    </row>
    <row r="14" spans="2:8" ht="13.95" customHeight="1" x14ac:dyDescent="0.25">
      <c r="C14" s="221" t="s">
        <v>79</v>
      </c>
      <c r="D14" s="221"/>
      <c r="E14" s="221"/>
      <c r="F14" s="101"/>
      <c r="G14" s="101"/>
    </row>
    <row r="15" spans="2:8" hidden="1" x14ac:dyDescent="0.25">
      <c r="B15" s="101"/>
      <c r="C15" s="101"/>
      <c r="D15" s="101"/>
      <c r="E15" s="101"/>
      <c r="F15" s="101"/>
      <c r="G15" s="101"/>
    </row>
    <row r="16" spans="2:8" hidden="1" x14ac:dyDescent="0.25">
      <c r="B16" s="101"/>
      <c r="C16" s="101"/>
      <c r="D16" s="101"/>
      <c r="E16" s="101"/>
      <c r="F16" s="101"/>
      <c r="G16" s="101"/>
    </row>
    <row r="18" spans="2:8" x14ac:dyDescent="0.25">
      <c r="B18" s="36" t="s">
        <v>10</v>
      </c>
    </row>
    <row r="19" spans="2:8" ht="15.6" x14ac:dyDescent="0.3">
      <c r="B19" s="102" t="s">
        <v>81</v>
      </c>
      <c r="C19" s="11">
        <v>75000</v>
      </c>
      <c r="D19" s="12" t="s">
        <v>25</v>
      </c>
      <c r="E19" s="13" t="s">
        <v>82</v>
      </c>
      <c r="F19" s="9"/>
      <c r="G19" s="9"/>
    </row>
    <row r="20" spans="2:8" ht="15.6" x14ac:dyDescent="0.3">
      <c r="B20" s="120" t="s">
        <v>71</v>
      </c>
      <c r="C20" s="11">
        <v>72500</v>
      </c>
      <c r="D20" s="12" t="s">
        <v>25</v>
      </c>
      <c r="E20" s="13" t="s">
        <v>72</v>
      </c>
      <c r="F20" s="9"/>
      <c r="G20" s="9"/>
    </row>
    <row r="21" spans="2:8" x14ac:dyDescent="0.25"/>
    <row r="22" spans="2:8" x14ac:dyDescent="0.25">
      <c r="B22" s="36"/>
      <c r="D22" s="49" t="s">
        <v>26</v>
      </c>
    </row>
    <row r="23" spans="2:8" x14ac:dyDescent="0.25">
      <c r="D23" s="50" t="s">
        <v>3</v>
      </c>
      <c r="E23" s="50" t="s">
        <v>4</v>
      </c>
      <c r="F23" s="50" t="s">
        <v>5</v>
      </c>
      <c r="G23" s="50" t="s">
        <v>7</v>
      </c>
    </row>
    <row r="24" spans="2:8" x14ac:dyDescent="0.25">
      <c r="B24" s="35" t="s">
        <v>23</v>
      </c>
      <c r="C24" s="51" t="s">
        <v>22</v>
      </c>
      <c r="D24" s="144" t="s">
        <v>29</v>
      </c>
      <c r="E24" s="144" t="s">
        <v>30</v>
      </c>
      <c r="F24" s="144" t="s">
        <v>30</v>
      </c>
      <c r="G24" s="144" t="s">
        <v>38</v>
      </c>
    </row>
    <row r="25" spans="2:8" x14ac:dyDescent="0.25">
      <c r="B25" s="102" t="s">
        <v>83</v>
      </c>
      <c r="C25" s="51" t="s">
        <v>24</v>
      </c>
      <c r="D25" s="145">
        <v>50</v>
      </c>
      <c r="E25" s="145">
        <v>50</v>
      </c>
      <c r="F25" s="145">
        <v>0</v>
      </c>
      <c r="G25" s="145">
        <v>0</v>
      </c>
    </row>
    <row r="26" spans="2:8" x14ac:dyDescent="0.25">
      <c r="B26" s="120" t="s">
        <v>77</v>
      </c>
      <c r="C26" s="51" t="s">
        <v>24</v>
      </c>
      <c r="D26" s="145">
        <v>50</v>
      </c>
      <c r="E26" s="145">
        <v>50</v>
      </c>
      <c r="F26" s="145">
        <v>0</v>
      </c>
      <c r="G26" s="145">
        <v>0</v>
      </c>
    </row>
    <row r="27" spans="2:8" x14ac:dyDescent="0.25">
      <c r="B27" s="102" t="s">
        <v>101</v>
      </c>
      <c r="C27" s="51" t="s">
        <v>24</v>
      </c>
      <c r="D27" s="146">
        <v>10.75</v>
      </c>
      <c r="E27" s="146">
        <v>10</v>
      </c>
      <c r="F27" s="146">
        <v>10</v>
      </c>
      <c r="G27" s="146">
        <v>7.5</v>
      </c>
    </row>
    <row r="28" spans="2:8" x14ac:dyDescent="0.25">
      <c r="B28" s="120" t="s">
        <v>102</v>
      </c>
      <c r="C28" s="51" t="s">
        <v>24</v>
      </c>
      <c r="D28" s="146">
        <v>10.28</v>
      </c>
      <c r="E28" s="146">
        <v>9.25</v>
      </c>
      <c r="F28" s="146">
        <v>9</v>
      </c>
      <c r="G28" s="146">
        <v>7.1</v>
      </c>
    </row>
    <row r="29" spans="2:8" x14ac:dyDescent="0.25">
      <c r="B29" s="39" t="s">
        <v>73</v>
      </c>
      <c r="C29" s="39"/>
      <c r="D29" s="45">
        <f>IF(D25&gt;0,D27/D28-1," ")</f>
        <v>4.5719844357976713E-2</v>
      </c>
      <c r="E29" s="45">
        <f t="shared" ref="E29:G29" si="0">IF(E25&gt;0,E27/E28-1," ")</f>
        <v>8.1081081081081141E-2</v>
      </c>
      <c r="F29" s="45" t="str">
        <f t="shared" si="0"/>
        <v xml:space="preserve"> </v>
      </c>
      <c r="G29" s="45" t="str">
        <f t="shared" si="0"/>
        <v xml:space="preserve"> </v>
      </c>
    </row>
    <row r="30" spans="2:8" x14ac:dyDescent="0.25"/>
    <row r="31" spans="2:8" x14ac:dyDescent="0.25">
      <c r="B31" s="155" t="s">
        <v>84</v>
      </c>
      <c r="C31" s="165"/>
      <c r="D31" s="159">
        <f>+D32</f>
        <v>10.71</v>
      </c>
      <c r="E31" s="159">
        <f t="shared" ref="E31:G31" si="1">+E32</f>
        <v>9.52</v>
      </c>
      <c r="F31" s="159">
        <f t="shared" si="1"/>
        <v>9.52</v>
      </c>
      <c r="G31" s="160">
        <f t="shared" si="1"/>
        <v>8.1</v>
      </c>
      <c r="H31" s="42"/>
    </row>
    <row r="32" spans="2:8" hidden="1" x14ac:dyDescent="0.25">
      <c r="B32" s="161" t="s">
        <v>48</v>
      </c>
      <c r="C32" s="39"/>
      <c r="D32" s="41">
        <f>+basisinfo2025!C13</f>
        <v>10.71</v>
      </c>
      <c r="E32" s="41">
        <f>+basisinfo2025!D13</f>
        <v>9.52</v>
      </c>
      <c r="F32" s="41">
        <f>+basisinfo2025!E13</f>
        <v>9.52</v>
      </c>
      <c r="G32" s="162">
        <f>+basisinfo2025!F13</f>
        <v>8.1</v>
      </c>
      <c r="H32" s="42"/>
    </row>
    <row r="33" spans="2:8" x14ac:dyDescent="0.25">
      <c r="B33" s="150" t="s">
        <v>69</v>
      </c>
      <c r="C33" s="134"/>
      <c r="D33" s="163">
        <f>+Berekening2024!D15</f>
        <v>10.25</v>
      </c>
      <c r="E33" s="163">
        <f>+Berekening2024!E15</f>
        <v>9.1199999999999992</v>
      </c>
      <c r="F33" s="163">
        <f>+Berekening2024!F15</f>
        <v>9.1199999999999992</v>
      </c>
      <c r="G33" s="164">
        <f>+Berekening2024!G15</f>
        <v>7.53</v>
      </c>
      <c r="H33" s="42"/>
    </row>
    <row r="34" spans="2:8" x14ac:dyDescent="0.25">
      <c r="B34" s="39"/>
      <c r="C34" s="39"/>
      <c r="D34" s="41"/>
      <c r="E34" s="41"/>
      <c r="F34" s="41"/>
      <c r="G34" s="41"/>
      <c r="H34" s="42"/>
    </row>
    <row r="35" spans="2:8" x14ac:dyDescent="0.25">
      <c r="B35" s="155" t="s">
        <v>85</v>
      </c>
      <c r="C35" s="165" t="s">
        <v>60</v>
      </c>
      <c r="D35" s="156">
        <f>IF(D25&gt;0,VLOOKUP($C$19,tabelkot2025!$A$2:$D$72,3)," ")</f>
        <v>82.699999999999989</v>
      </c>
      <c r="E35" s="156">
        <f>IF(E25&gt;0,VLOOKUP($C$19,tabelkot2025!$A$2:$D$72,4)," ")</f>
        <v>92.800000000000011</v>
      </c>
      <c r="F35" s="156" t="str">
        <f>IF(F25&gt;0,VLOOKUP($C$19,tabelkot2025!$A$2:$D$72,4)," ")</f>
        <v xml:space="preserve"> </v>
      </c>
      <c r="G35" s="156" t="str">
        <f>IF(G25&gt;0,VLOOKUP($C$19,tabelkot2025!$A$2:$D$72,4)," ")</f>
        <v xml:space="preserve"> </v>
      </c>
      <c r="H35" s="42"/>
    </row>
    <row r="36" spans="2:8" x14ac:dyDescent="0.25">
      <c r="B36" s="150" t="s">
        <v>70</v>
      </c>
      <c r="C36" s="134" t="s">
        <v>60</v>
      </c>
      <c r="D36" s="157">
        <f>+Berekening2024!D17</f>
        <v>74.099999999999994</v>
      </c>
      <c r="E36" s="157">
        <f>+Berekening2024!E17</f>
        <v>92.800000000000011</v>
      </c>
      <c r="F36" s="157" t="str">
        <f>+Berekening2024!F17</f>
        <v xml:space="preserve"> </v>
      </c>
      <c r="G36" s="158" t="str">
        <f>+Berekening2024!G17</f>
        <v xml:space="preserve"> </v>
      </c>
      <c r="H36" s="42"/>
    </row>
    <row r="37" spans="2:8" x14ac:dyDescent="0.25">
      <c r="B37" s="39"/>
      <c r="D37" s="82"/>
      <c r="E37" s="82"/>
      <c r="F37" s="82"/>
      <c r="G37" s="82"/>
    </row>
    <row r="38" spans="2:8" hidden="1" x14ac:dyDescent="0.25">
      <c r="B38" s="39" t="s">
        <v>16</v>
      </c>
      <c r="C38" s="39"/>
      <c r="D38" s="43">
        <f>IF(D25&gt;230,230,D25)</f>
        <v>50</v>
      </c>
      <c r="E38" s="43">
        <f>IF(E25&gt;230,230,E25)</f>
        <v>50</v>
      </c>
      <c r="F38" s="43">
        <f>IF(F25&gt;230,230,F25)</f>
        <v>0</v>
      </c>
      <c r="G38" s="43">
        <f>IF(G25&gt;230,230,G25)</f>
        <v>0</v>
      </c>
      <c r="H38" s="42"/>
    </row>
    <row r="39" spans="2:8" ht="16.2" customHeight="1" x14ac:dyDescent="0.25">
      <c r="B39" s="140"/>
      <c r="C39" s="142"/>
      <c r="D39" s="143" t="str">
        <f>IF(D25&gt;0,+D24," ")</f>
        <v>KDV 0-4</v>
      </c>
      <c r="E39" s="143" t="str">
        <f>IF(E25&gt;0,+E24," ")</f>
        <v>BSO 4-13</v>
      </c>
      <c r="F39" s="143" t="str">
        <f>IF(F25&gt;0,+F24," ")</f>
        <v xml:space="preserve"> </v>
      </c>
      <c r="G39" s="143" t="str">
        <f>IF(G25&gt;0,+G24," ")</f>
        <v xml:space="preserve"> </v>
      </c>
      <c r="H39" s="141" t="s">
        <v>8</v>
      </c>
    </row>
    <row r="40" spans="2:8" ht="16.2" customHeight="1" x14ac:dyDescent="0.25">
      <c r="B40" s="106" t="s">
        <v>86</v>
      </c>
      <c r="C40" s="103"/>
      <c r="D40" s="119">
        <f>IF(D25&gt;0,(D66+D67)/D61," ")</f>
        <v>3.7209302325580604E-3</v>
      </c>
      <c r="E40" s="119">
        <f>IF(E25&gt;0,(E66+E67)/E61," ")</f>
        <v>4.8000000000000043E-2</v>
      </c>
      <c r="F40" s="119" t="str">
        <f>IF(F25&gt;0,(F66+F67)/F61," ")</f>
        <v xml:space="preserve"> </v>
      </c>
      <c r="G40" s="119" t="str">
        <f>IF(G25&gt;0,(G66+G67)/G61," ")</f>
        <v xml:space="preserve"> </v>
      </c>
      <c r="H40" s="149">
        <f>IF(H68&gt;0,(H66+H67)/H61,0%)</f>
        <v>2.5060240963855403E-2</v>
      </c>
    </row>
    <row r="41" spans="2:8" ht="16.2" customHeight="1" x14ac:dyDescent="0.25">
      <c r="B41" s="150" t="s">
        <v>74</v>
      </c>
      <c r="C41" s="134"/>
      <c r="D41" s="151">
        <f>+Berekening2024!D45</f>
        <v>2.9182879377431283E-3</v>
      </c>
      <c r="E41" s="151">
        <f>+Berekening2024!E45</f>
        <v>1.4054054054054138E-2</v>
      </c>
      <c r="F41" s="151" t="str">
        <f>+Berekening2024!F45</f>
        <v xml:space="preserve"> </v>
      </c>
      <c r="G41" s="151" t="str">
        <f>+Berekening2024!G45</f>
        <v xml:space="preserve"> </v>
      </c>
      <c r="H41" s="152">
        <f>+Berekening2024!H45</f>
        <v>8.1925243215565866E-3</v>
      </c>
    </row>
    <row r="42" spans="2:8" ht="16.2" hidden="1" customHeight="1" x14ac:dyDescent="0.25">
      <c r="B42" s="39"/>
      <c r="C42" s="39"/>
      <c r="D42" s="45"/>
      <c r="E42" s="45"/>
      <c r="F42" s="45"/>
      <c r="G42" s="45"/>
      <c r="H42" s="45"/>
    </row>
    <row r="43" spans="2:8" ht="16.2" hidden="1" customHeight="1" x14ac:dyDescent="0.25">
      <c r="B43" s="39"/>
      <c r="C43" s="39"/>
      <c r="D43" s="45"/>
      <c r="E43" s="45"/>
      <c r="F43" s="45"/>
      <c r="G43" s="45"/>
      <c r="H43" s="45"/>
    </row>
    <row r="44" spans="2:8" hidden="1" x14ac:dyDescent="0.25">
      <c r="B44" s="39" t="s">
        <v>15</v>
      </c>
      <c r="C44" s="39"/>
      <c r="D44" s="43">
        <f>IF(D25&gt;230,D25-230,0)</f>
        <v>0</v>
      </c>
      <c r="E44" s="43">
        <f>IF(E25&gt;230,E25-230,0)</f>
        <v>0</v>
      </c>
      <c r="F44" s="43">
        <f>IF(F25&gt;230,F25-230,0)</f>
        <v>0</v>
      </c>
      <c r="G44" s="43">
        <f>IF(G25&gt;230,G25-230,0)</f>
        <v>0</v>
      </c>
      <c r="H44" s="42"/>
    </row>
    <row r="45" spans="2:8" hidden="1" x14ac:dyDescent="0.25">
      <c r="B45" s="39"/>
      <c r="C45" s="39"/>
      <c r="D45" s="45"/>
      <c r="E45" s="45"/>
      <c r="F45" s="45"/>
      <c r="G45" s="45"/>
      <c r="H45" s="46" t="s">
        <v>8</v>
      </c>
    </row>
    <row r="46" spans="2:8" hidden="1" x14ac:dyDescent="0.25">
      <c r="B46" s="40" t="s">
        <v>13</v>
      </c>
      <c r="C46" s="40"/>
      <c r="D46" s="47">
        <f>D25*D27</f>
        <v>537.5</v>
      </c>
      <c r="E46" s="47">
        <f>E25*E27</f>
        <v>500</v>
      </c>
      <c r="F46" s="47">
        <f>F25*F27</f>
        <v>0</v>
      </c>
      <c r="G46" s="47">
        <f>G25*G27</f>
        <v>0</v>
      </c>
      <c r="H46" s="47">
        <f>SUM(D46:G46)</f>
        <v>1037.5</v>
      </c>
    </row>
    <row r="47" spans="2:8" hidden="1" x14ac:dyDescent="0.25">
      <c r="B47" s="39" t="s">
        <v>32</v>
      </c>
      <c r="C47" s="39"/>
      <c r="D47" s="42">
        <f>IF(D27&gt;D31,D25*(D27-D32),0)</f>
        <v>1.9999999999999574</v>
      </c>
      <c r="E47" s="42">
        <f>IF(E27&gt;E31,E25*(E27-E32),0)</f>
        <v>24.000000000000021</v>
      </c>
      <c r="F47" s="42">
        <f>IF(F27&gt;F31,F25*(F27-F32),0)</f>
        <v>0</v>
      </c>
      <c r="G47" s="42">
        <f>IF(G27&gt;G31,G25*(G27-G32),0)</f>
        <v>0</v>
      </c>
      <c r="H47" s="42">
        <f>SUM(D47:G47)</f>
        <v>25.999999999999979</v>
      </c>
    </row>
    <row r="48" spans="2:8" ht="15.6" hidden="1" x14ac:dyDescent="0.4">
      <c r="B48" s="39" t="s">
        <v>33</v>
      </c>
      <c r="C48" s="39"/>
      <c r="D48" s="48">
        <f>D44*D32</f>
        <v>0</v>
      </c>
      <c r="E48" s="48">
        <f>E44*E32</f>
        <v>0</v>
      </c>
      <c r="F48" s="48">
        <f>F44*F32</f>
        <v>0</v>
      </c>
      <c r="G48" s="48">
        <f>G44*G32</f>
        <v>0</v>
      </c>
      <c r="H48" s="48">
        <f t="shared" ref="H48" si="2">SUM(D48:G48)</f>
        <v>0</v>
      </c>
    </row>
    <row r="49" spans="2:9" hidden="1" x14ac:dyDescent="0.25">
      <c r="B49" s="39"/>
      <c r="C49" s="39"/>
      <c r="D49" s="42"/>
      <c r="E49" s="42"/>
      <c r="F49" s="42"/>
      <c r="G49" s="42"/>
      <c r="H49" s="42"/>
      <c r="I49" s="38"/>
    </row>
    <row r="50" spans="2:9" hidden="1" x14ac:dyDescent="0.25">
      <c r="B50" s="40" t="s">
        <v>34</v>
      </c>
      <c r="C50" s="40"/>
      <c r="D50" s="47">
        <f>D46-D47-D48</f>
        <v>535.5</v>
      </c>
      <c r="E50" s="47">
        <f t="shared" ref="E50:H50" si="3">E46-E47-E48</f>
        <v>476</v>
      </c>
      <c r="F50" s="47">
        <f t="shared" si="3"/>
        <v>0</v>
      </c>
      <c r="G50" s="47">
        <f t="shared" si="3"/>
        <v>0</v>
      </c>
      <c r="H50" s="47">
        <f t="shared" si="3"/>
        <v>1011.5</v>
      </c>
    </row>
    <row r="51" spans="2:9" hidden="1" x14ac:dyDescent="0.25">
      <c r="B51" s="39" t="s">
        <v>35</v>
      </c>
      <c r="C51" s="39"/>
      <c r="D51" s="42">
        <f>IF(D25&gt;0,D50*D35%,0)</f>
        <v>442.85849999999994</v>
      </c>
      <c r="E51" s="42">
        <f>IF(E25&gt;0,E50*E35%,0)</f>
        <v>441.72800000000007</v>
      </c>
      <c r="F51" s="42">
        <f>IF(F25&gt;0,F50*F35%,0)</f>
        <v>0</v>
      </c>
      <c r="G51" s="42">
        <f>IF(G25&gt;0,G50*G35%,0)</f>
        <v>0</v>
      </c>
      <c r="H51" s="42">
        <f>SUM(D51:G51)</f>
        <v>884.5865</v>
      </c>
    </row>
    <row r="52" spans="2:9" hidden="1" x14ac:dyDescent="0.25">
      <c r="B52" s="39"/>
      <c r="C52" s="39"/>
      <c r="D52" s="42"/>
      <c r="E52" s="42"/>
      <c r="F52" s="42"/>
      <c r="G52" s="42"/>
      <c r="H52" s="42"/>
    </row>
    <row r="53" spans="2:9" hidden="1" x14ac:dyDescent="0.25">
      <c r="B53" s="39"/>
      <c r="C53" s="39"/>
      <c r="D53" s="42"/>
      <c r="E53" s="42"/>
      <c r="F53" s="42"/>
      <c r="G53" s="42"/>
      <c r="H53" s="42"/>
    </row>
    <row r="54" spans="2:9" hidden="1" x14ac:dyDescent="0.25">
      <c r="B54" s="39"/>
      <c r="C54" s="39"/>
      <c r="D54" s="42"/>
      <c r="E54" s="42"/>
      <c r="F54" s="42"/>
      <c r="G54" s="42"/>
      <c r="H54" s="42"/>
    </row>
    <row r="55" spans="2:9" x14ac:dyDescent="0.25">
      <c r="B55" s="39"/>
      <c r="C55" s="39"/>
      <c r="D55" s="42"/>
      <c r="E55" s="42"/>
      <c r="F55" s="42"/>
      <c r="G55" s="42"/>
      <c r="H55" s="42"/>
    </row>
    <row r="56" spans="2:9" x14ac:dyDescent="0.25">
      <c r="B56" s="190" t="s">
        <v>96</v>
      </c>
      <c r="C56" s="191"/>
      <c r="D56" s="191"/>
      <c r="E56" s="191"/>
      <c r="F56" s="191"/>
      <c r="G56" s="191"/>
      <c r="H56" s="192"/>
    </row>
    <row r="57" spans="2:9" x14ac:dyDescent="0.25">
      <c r="B57" s="193"/>
      <c r="C57" s="194"/>
      <c r="D57" s="194"/>
      <c r="E57" s="194"/>
      <c r="F57" s="194"/>
      <c r="G57" s="194"/>
      <c r="H57" s="195"/>
    </row>
    <row r="58" spans="2:9" x14ac:dyDescent="0.25">
      <c r="B58" s="196"/>
      <c r="C58" s="197"/>
      <c r="D58" s="197"/>
      <c r="E58" s="197"/>
      <c r="F58" s="197"/>
      <c r="G58" s="197"/>
      <c r="H58" s="198"/>
    </row>
    <row r="59" spans="2:9" x14ac:dyDescent="0.25">
      <c r="B59" s="39"/>
      <c r="C59" s="39"/>
      <c r="D59" s="42"/>
      <c r="E59" s="42"/>
      <c r="F59" s="42"/>
      <c r="G59" s="42"/>
      <c r="H59" s="42"/>
    </row>
    <row r="60" spans="2:9" x14ac:dyDescent="0.25">
      <c r="B60" s="210" t="s">
        <v>87</v>
      </c>
      <c r="C60" s="211"/>
      <c r="D60" s="104"/>
      <c r="E60" s="104"/>
      <c r="F60" s="104"/>
      <c r="G60" s="104"/>
      <c r="H60" s="105"/>
    </row>
    <row r="61" spans="2:9" x14ac:dyDescent="0.25">
      <c r="B61" s="106" t="s">
        <v>18</v>
      </c>
      <c r="C61" s="103"/>
      <c r="D61" s="107">
        <f>+D46</f>
        <v>537.5</v>
      </c>
      <c r="E61" s="107">
        <f>+E46</f>
        <v>500</v>
      </c>
      <c r="F61" s="107">
        <f>+F46</f>
        <v>0</v>
      </c>
      <c r="G61" s="107">
        <f>+G46</f>
        <v>0</v>
      </c>
      <c r="H61" s="108">
        <f>SUM(D61:G61)</f>
        <v>1037.5</v>
      </c>
    </row>
    <row r="62" spans="2:9" ht="15.6" x14ac:dyDescent="0.4">
      <c r="B62" s="106" t="s">
        <v>17</v>
      </c>
      <c r="C62" s="103"/>
      <c r="D62" s="109">
        <f>+D51</f>
        <v>442.85849999999994</v>
      </c>
      <c r="E62" s="109">
        <f>+E51</f>
        <v>441.72800000000007</v>
      </c>
      <c r="F62" s="109">
        <f>+F51</f>
        <v>0</v>
      </c>
      <c r="G62" s="109">
        <f>+G51</f>
        <v>0</v>
      </c>
      <c r="H62" s="110">
        <f>SUM(D62:G62)</f>
        <v>884.5865</v>
      </c>
    </row>
    <row r="63" spans="2:9" s="36" customFormat="1" x14ac:dyDescent="0.25">
      <c r="B63" s="111" t="s">
        <v>52</v>
      </c>
      <c r="C63" s="112"/>
      <c r="D63" s="113">
        <f>D61-D62</f>
        <v>94.641500000000065</v>
      </c>
      <c r="E63" s="113">
        <f t="shared" ref="E63:H63" si="4">E61-E62</f>
        <v>58.271999999999935</v>
      </c>
      <c r="F63" s="113">
        <f t="shared" si="4"/>
        <v>0</v>
      </c>
      <c r="G63" s="113">
        <f t="shared" si="4"/>
        <v>0</v>
      </c>
      <c r="H63" s="114">
        <f t="shared" si="4"/>
        <v>152.9135</v>
      </c>
    </row>
    <row r="64" spans="2:9" x14ac:dyDescent="0.25">
      <c r="B64" s="106"/>
      <c r="C64" s="103"/>
      <c r="D64" s="107"/>
      <c r="E64" s="107"/>
      <c r="F64" s="107"/>
      <c r="G64" s="107"/>
      <c r="H64" s="108"/>
    </row>
    <row r="65" spans="2:8" x14ac:dyDescent="0.25">
      <c r="B65" s="111" t="s">
        <v>53</v>
      </c>
      <c r="C65" s="103"/>
      <c r="D65" s="107"/>
      <c r="E65" s="107"/>
      <c r="F65" s="107"/>
      <c r="G65" s="107"/>
      <c r="H65" s="108"/>
    </row>
    <row r="66" spans="2:8" x14ac:dyDescent="0.25">
      <c r="B66" s="106" t="s">
        <v>49</v>
      </c>
      <c r="C66" s="103"/>
      <c r="D66" s="107">
        <f t="shared" ref="D66:G67" si="5">+D47</f>
        <v>1.9999999999999574</v>
      </c>
      <c r="E66" s="107">
        <f t="shared" si="5"/>
        <v>24.000000000000021</v>
      </c>
      <c r="F66" s="107">
        <f t="shared" si="5"/>
        <v>0</v>
      </c>
      <c r="G66" s="107">
        <f t="shared" si="5"/>
        <v>0</v>
      </c>
      <c r="H66" s="108">
        <f>SUM(D66:G66)</f>
        <v>25.999999999999979</v>
      </c>
    </row>
    <row r="67" spans="2:8" x14ac:dyDescent="0.25">
      <c r="B67" s="106" t="s">
        <v>50</v>
      </c>
      <c r="C67" s="103"/>
      <c r="D67" s="107">
        <f t="shared" si="5"/>
        <v>0</v>
      </c>
      <c r="E67" s="107">
        <f t="shared" si="5"/>
        <v>0</v>
      </c>
      <c r="F67" s="107">
        <f t="shared" si="5"/>
        <v>0</v>
      </c>
      <c r="G67" s="107">
        <f t="shared" si="5"/>
        <v>0</v>
      </c>
      <c r="H67" s="108">
        <f>SUM(D67:G67)</f>
        <v>0</v>
      </c>
    </row>
    <row r="68" spans="2:8" ht="15.6" x14ac:dyDescent="0.4">
      <c r="B68" s="106" t="s">
        <v>51</v>
      </c>
      <c r="C68" s="103"/>
      <c r="D68" s="109">
        <f>D50-D51</f>
        <v>92.641500000000065</v>
      </c>
      <c r="E68" s="109">
        <f>E50-E51</f>
        <v>34.271999999999935</v>
      </c>
      <c r="F68" s="109">
        <f>F50-F51</f>
        <v>0</v>
      </c>
      <c r="G68" s="109">
        <f>G50-G51</f>
        <v>0</v>
      </c>
      <c r="H68" s="110">
        <f>SUM(D68:G68)</f>
        <v>126.9135</v>
      </c>
    </row>
    <row r="69" spans="2:8" x14ac:dyDescent="0.25">
      <c r="B69" s="115" t="s">
        <v>88</v>
      </c>
      <c r="C69" s="116"/>
      <c r="D69" s="117">
        <f>SUM(D66:D68)</f>
        <v>94.641500000000022</v>
      </c>
      <c r="E69" s="117">
        <f>SUM(E66:E68)</f>
        <v>58.271999999999956</v>
      </c>
      <c r="F69" s="117">
        <f>SUM(F66:F68)</f>
        <v>0</v>
      </c>
      <c r="G69" s="117">
        <f>SUM(G66:G68)</f>
        <v>0</v>
      </c>
      <c r="H69" s="118">
        <f>SUM(H66:H68)</f>
        <v>152.91349999999997</v>
      </c>
    </row>
    <row r="70" spans="2:8" x14ac:dyDescent="0.25">
      <c r="B70" s="39"/>
      <c r="C70" s="39"/>
      <c r="D70" s="39"/>
      <c r="E70" s="39"/>
      <c r="F70" s="39"/>
      <c r="G70" s="39"/>
      <c r="H70" s="42"/>
    </row>
    <row r="71" spans="2:8" x14ac:dyDescent="0.25">
      <c r="B71" s="39"/>
      <c r="C71" s="39"/>
      <c r="D71" s="39"/>
      <c r="E71" s="39"/>
      <c r="F71" s="39"/>
      <c r="G71" s="39"/>
      <c r="H71" s="42"/>
    </row>
    <row r="72" spans="2:8" x14ac:dyDescent="0.25">
      <c r="B72" s="210" t="s">
        <v>62</v>
      </c>
      <c r="C72" s="211"/>
      <c r="D72" s="122"/>
      <c r="E72" s="122"/>
      <c r="F72" s="122"/>
      <c r="G72" s="122"/>
      <c r="H72" s="123"/>
    </row>
    <row r="73" spans="2:8" x14ac:dyDescent="0.25">
      <c r="B73" s="124" t="s">
        <v>18</v>
      </c>
      <c r="C73" s="121"/>
      <c r="D73" s="125">
        <f>+Berekening2024!D32</f>
        <v>514</v>
      </c>
      <c r="E73" s="125">
        <f>+Berekening2024!E32</f>
        <v>462.5</v>
      </c>
      <c r="F73" s="125">
        <f>+Berekening2024!F32</f>
        <v>0</v>
      </c>
      <c r="G73" s="125">
        <f>+Berekening2024!G32</f>
        <v>0</v>
      </c>
      <c r="H73" s="126">
        <f>SUM(D73:G73)</f>
        <v>976.5</v>
      </c>
    </row>
    <row r="74" spans="2:8" ht="15.6" x14ac:dyDescent="0.4">
      <c r="B74" s="124" t="s">
        <v>17</v>
      </c>
      <c r="C74" s="121"/>
      <c r="D74" s="127">
        <f>+Berekening2024!D33</f>
        <v>379.76249999999999</v>
      </c>
      <c r="E74" s="127">
        <f>+Berekening2024!E33</f>
        <v>423.16800000000001</v>
      </c>
      <c r="F74" s="127">
        <f>+Berekening2024!F33</f>
        <v>0</v>
      </c>
      <c r="G74" s="127">
        <f>+Berekening2024!G33</f>
        <v>0</v>
      </c>
      <c r="H74" s="128">
        <f>SUM(D74:G74)</f>
        <v>802.93049999999994</v>
      </c>
    </row>
    <row r="75" spans="2:8" s="36" customFormat="1" x14ac:dyDescent="0.25">
      <c r="B75" s="129" t="s">
        <v>52</v>
      </c>
      <c r="C75" s="130"/>
      <c r="D75" s="131">
        <f>D73-D74</f>
        <v>134.23750000000001</v>
      </c>
      <c r="E75" s="131">
        <f t="shared" ref="E75:H75" si="6">E73-E74</f>
        <v>39.331999999999994</v>
      </c>
      <c r="F75" s="131">
        <f t="shared" si="6"/>
        <v>0</v>
      </c>
      <c r="G75" s="131">
        <f t="shared" si="6"/>
        <v>0</v>
      </c>
      <c r="H75" s="132">
        <f t="shared" si="6"/>
        <v>173.56950000000006</v>
      </c>
    </row>
    <row r="76" spans="2:8" x14ac:dyDescent="0.25">
      <c r="B76" s="124"/>
      <c r="C76" s="121"/>
      <c r="D76" s="125"/>
      <c r="E76" s="125"/>
      <c r="F76" s="125"/>
      <c r="G76" s="125"/>
      <c r="H76" s="126"/>
    </row>
    <row r="77" spans="2:8" x14ac:dyDescent="0.25">
      <c r="B77" s="129" t="s">
        <v>53</v>
      </c>
      <c r="C77" s="121"/>
      <c r="D77" s="125"/>
      <c r="E77" s="125"/>
      <c r="F77" s="125"/>
      <c r="G77" s="125"/>
      <c r="H77" s="126"/>
    </row>
    <row r="78" spans="2:8" x14ac:dyDescent="0.25">
      <c r="B78" s="124" t="s">
        <v>49</v>
      </c>
      <c r="C78" s="121"/>
      <c r="D78" s="125">
        <f>+Berekening2024!D37</f>
        <v>1.499999999999968</v>
      </c>
      <c r="E78" s="125">
        <f>+Berekening2024!E37</f>
        <v>6.5000000000000391</v>
      </c>
      <c r="F78" s="125">
        <f>+Berekening2024!F37</f>
        <v>0</v>
      </c>
      <c r="G78" s="125">
        <f>+Berekening2024!G37</f>
        <v>0</v>
      </c>
      <c r="H78" s="126">
        <f>SUM(D78:G78)</f>
        <v>8.0000000000000071</v>
      </c>
    </row>
    <row r="79" spans="2:8" x14ac:dyDescent="0.25">
      <c r="B79" s="124" t="s">
        <v>50</v>
      </c>
      <c r="C79" s="121"/>
      <c r="D79" s="125">
        <f>+Berekening2024!D38</f>
        <v>0</v>
      </c>
      <c r="E79" s="125">
        <f>+Berekening2024!E38</f>
        <v>0</v>
      </c>
      <c r="F79" s="125">
        <f>+Berekening2024!F38</f>
        <v>0</v>
      </c>
      <c r="G79" s="125">
        <f>+Berekening2024!G38</f>
        <v>0</v>
      </c>
      <c r="H79" s="126">
        <f>SUM(D79:G79)</f>
        <v>0</v>
      </c>
    </row>
    <row r="80" spans="2:8" ht="15.6" x14ac:dyDescent="0.4">
      <c r="B80" s="124" t="s">
        <v>51</v>
      </c>
      <c r="C80" s="121"/>
      <c r="D80" s="127">
        <f>+Berekening2024!D39</f>
        <v>132.73750000000001</v>
      </c>
      <c r="E80" s="127">
        <f>+Berekening2024!E39</f>
        <v>32.831999999999937</v>
      </c>
      <c r="F80" s="127">
        <f>+Berekening2024!F39</f>
        <v>0</v>
      </c>
      <c r="G80" s="127">
        <f>+Berekening2024!G39</f>
        <v>0</v>
      </c>
      <c r="H80" s="128">
        <f>SUM(D80:G80)</f>
        <v>165.56949999999995</v>
      </c>
    </row>
    <row r="81" spans="2:8" x14ac:dyDescent="0.25">
      <c r="B81" s="133" t="s">
        <v>78</v>
      </c>
      <c r="C81" s="134"/>
      <c r="D81" s="135">
        <f>SUM(D78:D80)</f>
        <v>134.23749999999998</v>
      </c>
      <c r="E81" s="135">
        <f t="shared" ref="E81:G81" si="7">SUM(E78:E80)</f>
        <v>39.331999999999979</v>
      </c>
      <c r="F81" s="135">
        <f t="shared" si="7"/>
        <v>0</v>
      </c>
      <c r="G81" s="135">
        <f t="shared" si="7"/>
        <v>0</v>
      </c>
      <c r="H81" s="136">
        <f>SUM(H78:H80)</f>
        <v>173.56949999999995</v>
      </c>
    </row>
    <row r="82" spans="2:8" x14ac:dyDescent="0.25">
      <c r="B82" s="40"/>
      <c r="C82" s="39"/>
      <c r="D82" s="47"/>
      <c r="E82" s="47"/>
      <c r="F82" s="47"/>
      <c r="G82" s="47"/>
      <c r="H82" s="47"/>
    </row>
    <row r="83" spans="2:8" x14ac:dyDescent="0.25">
      <c r="B83" s="199" t="s">
        <v>97</v>
      </c>
      <c r="C83" s="200"/>
      <c r="D83" s="200"/>
      <c r="E83" s="200"/>
      <c r="F83" s="200"/>
      <c r="G83" s="200"/>
      <c r="H83" s="201"/>
    </row>
    <row r="84" spans="2:8" x14ac:dyDescent="0.25">
      <c r="B84" s="202"/>
      <c r="C84" s="203"/>
      <c r="D84" s="203"/>
      <c r="E84" s="203"/>
      <c r="F84" s="203"/>
      <c r="G84" s="203"/>
      <c r="H84" s="204"/>
    </row>
    <row r="85" spans="2:8" x14ac:dyDescent="0.25">
      <c r="B85" s="212" t="str">
        <f>IF(D35&lt;&gt;D36,"LET OP : DE INKOMENS OVER DE 2 JAREN VERSCHILLEN DUSDANIG DAT ER EEN VERSCHIL IS IN DE TOESLAGEN"," ")</f>
        <v>LET OP : DE INKOMENS OVER DE 2 JAREN VERSCHILLEN DUSDANIG DAT ER EEN VERSCHIL IS IN DE TOESLAGEN</v>
      </c>
      <c r="C85" s="212"/>
      <c r="D85" s="212"/>
      <c r="E85" s="212"/>
      <c r="F85" s="212"/>
      <c r="G85" s="212"/>
      <c r="H85" s="212"/>
    </row>
    <row r="86" spans="2:8" x14ac:dyDescent="0.25">
      <c r="B86" s="212" t="str">
        <f>IF(D25&lt;&gt;D26,"LET OP : ER IS GEEN REKENING GEHOUDEN MET EEN VERSCHIL IN AANTAL KINDEROPVANGUREN TUSSEN DE 2 JAREN !"," ")</f>
        <v xml:space="preserve"> </v>
      </c>
      <c r="C86" s="212"/>
      <c r="D86" s="212"/>
      <c r="E86" s="212"/>
      <c r="F86" s="212"/>
      <c r="G86" s="212"/>
      <c r="H86" s="212"/>
    </row>
    <row r="87" spans="2:8" x14ac:dyDescent="0.25">
      <c r="B87" s="92" t="s">
        <v>98</v>
      </c>
      <c r="C87" s="83"/>
      <c r="D87" s="84"/>
      <c r="E87" s="84"/>
      <c r="F87" s="84"/>
      <c r="G87" s="84"/>
      <c r="H87" s="85"/>
    </row>
    <row r="88" spans="2:8" x14ac:dyDescent="0.25">
      <c r="B88" s="86" t="s">
        <v>18</v>
      </c>
      <c r="C88" s="87"/>
      <c r="D88" s="93">
        <f>D73-D61</f>
        <v>-23.5</v>
      </c>
      <c r="E88" s="93">
        <f>E73-E61</f>
        <v>-37.5</v>
      </c>
      <c r="F88" s="93">
        <f>F73-F61</f>
        <v>0</v>
      </c>
      <c r="G88" s="93">
        <f>G73-G61</f>
        <v>0</v>
      </c>
      <c r="H88" s="94">
        <f>H73-H61</f>
        <v>-61</v>
      </c>
    </row>
    <row r="89" spans="2:8" ht="15.6" x14ac:dyDescent="0.4">
      <c r="B89" s="86" t="s">
        <v>17</v>
      </c>
      <c r="C89" s="87"/>
      <c r="D89" s="95">
        <f>D62-D74</f>
        <v>63.095999999999947</v>
      </c>
      <c r="E89" s="95">
        <f>E62-E74</f>
        <v>18.560000000000059</v>
      </c>
      <c r="F89" s="95">
        <f>F62-F74</f>
        <v>0</v>
      </c>
      <c r="G89" s="95">
        <f>G62-G74</f>
        <v>0</v>
      </c>
      <c r="H89" s="96">
        <f>H62-H74</f>
        <v>81.656000000000063</v>
      </c>
    </row>
    <row r="90" spans="2:8" x14ac:dyDescent="0.25">
      <c r="B90" s="88" t="s">
        <v>52</v>
      </c>
      <c r="C90" s="89"/>
      <c r="D90" s="97">
        <f>D75-D63</f>
        <v>39.595999999999947</v>
      </c>
      <c r="E90" s="97">
        <f>E75-E63</f>
        <v>-18.939999999999941</v>
      </c>
      <c r="F90" s="97">
        <f>F75-F63</f>
        <v>0</v>
      </c>
      <c r="G90" s="97">
        <f>G75-G63</f>
        <v>0</v>
      </c>
      <c r="H90" s="98">
        <f>H75-H63</f>
        <v>20.656000000000063</v>
      </c>
    </row>
    <row r="91" spans="2:8" x14ac:dyDescent="0.25">
      <c r="B91" s="86"/>
      <c r="C91" s="87"/>
      <c r="D91" s="93"/>
      <c r="E91" s="93"/>
      <c r="F91" s="93"/>
      <c r="G91" s="93"/>
      <c r="H91" s="94"/>
    </row>
    <row r="92" spans="2:8" x14ac:dyDescent="0.25">
      <c r="B92" s="88" t="s">
        <v>53</v>
      </c>
      <c r="C92" s="87"/>
      <c r="D92" s="93"/>
      <c r="E92" s="93"/>
      <c r="F92" s="93"/>
      <c r="G92" s="93"/>
      <c r="H92" s="94"/>
    </row>
    <row r="93" spans="2:8" x14ac:dyDescent="0.25">
      <c r="B93" s="86" t="s">
        <v>49</v>
      </c>
      <c r="C93" s="87"/>
      <c r="D93" s="93">
        <f t="shared" ref="D93:G95" si="8">D78-D66</f>
        <v>-0.49999999999998934</v>
      </c>
      <c r="E93" s="93">
        <f t="shared" si="8"/>
        <v>-17.499999999999982</v>
      </c>
      <c r="F93" s="93">
        <f t="shared" si="8"/>
        <v>0</v>
      </c>
      <c r="G93" s="93">
        <f t="shared" si="8"/>
        <v>0</v>
      </c>
      <c r="H93" s="94">
        <f>SUM(D93:G93)</f>
        <v>-17.999999999999972</v>
      </c>
    </row>
    <row r="94" spans="2:8" x14ac:dyDescent="0.25">
      <c r="B94" s="86" t="s">
        <v>50</v>
      </c>
      <c r="C94" s="87"/>
      <c r="D94" s="93">
        <f t="shared" si="8"/>
        <v>0</v>
      </c>
      <c r="E94" s="93">
        <f t="shared" si="8"/>
        <v>0</v>
      </c>
      <c r="F94" s="93">
        <f t="shared" si="8"/>
        <v>0</v>
      </c>
      <c r="G94" s="93">
        <f t="shared" si="8"/>
        <v>0</v>
      </c>
      <c r="H94" s="94">
        <f>SUM(D94:G94)</f>
        <v>0</v>
      </c>
    </row>
    <row r="95" spans="2:8" ht="15.6" x14ac:dyDescent="0.4">
      <c r="B95" s="86" t="s">
        <v>51</v>
      </c>
      <c r="C95" s="87"/>
      <c r="D95" s="95">
        <f t="shared" si="8"/>
        <v>40.095999999999947</v>
      </c>
      <c r="E95" s="95">
        <f t="shared" si="8"/>
        <v>-1.4399999999999977</v>
      </c>
      <c r="F95" s="95">
        <f t="shared" si="8"/>
        <v>0</v>
      </c>
      <c r="G95" s="95">
        <f t="shared" si="8"/>
        <v>0</v>
      </c>
      <c r="H95" s="96">
        <f>SUM(D95:G95)</f>
        <v>38.655999999999949</v>
      </c>
    </row>
    <row r="96" spans="2:8" x14ac:dyDescent="0.25">
      <c r="B96" s="90" t="s">
        <v>52</v>
      </c>
      <c r="C96" s="91"/>
      <c r="D96" s="99">
        <f>SUM(D93:D95)</f>
        <v>39.595999999999961</v>
      </c>
      <c r="E96" s="99">
        <f t="shared" ref="E96" si="9">SUM(E93:E95)</f>
        <v>-18.93999999999998</v>
      </c>
      <c r="F96" s="99">
        <f t="shared" ref="F96" si="10">SUM(F93:F95)</f>
        <v>0</v>
      </c>
      <c r="G96" s="99">
        <f t="shared" ref="G96" si="11">SUM(G93:G95)</f>
        <v>0</v>
      </c>
      <c r="H96" s="100">
        <f>SUM(H93:H95)</f>
        <v>20.655999999999977</v>
      </c>
    </row>
    <row r="97" spans="2:8" x14ac:dyDescent="0.25">
      <c r="B97" s="39"/>
      <c r="C97" s="39"/>
      <c r="D97" s="39"/>
      <c r="E97" s="39"/>
      <c r="F97" s="39"/>
      <c r="G97" s="39"/>
      <c r="H97" s="42"/>
    </row>
    <row r="98" spans="2:8" x14ac:dyDescent="0.25">
      <c r="B98" s="39"/>
      <c r="C98" s="39"/>
      <c r="D98" s="39"/>
      <c r="E98" s="39"/>
      <c r="F98" s="39"/>
      <c r="G98" s="39"/>
      <c r="H98" s="42"/>
    </row>
    <row r="99" spans="2:8" x14ac:dyDescent="0.25">
      <c r="B99" s="199" t="s">
        <v>67</v>
      </c>
      <c r="C99" s="205"/>
      <c r="D99" s="205"/>
      <c r="E99" s="205"/>
      <c r="F99" s="205"/>
      <c r="G99" s="205"/>
      <c r="H99" s="206"/>
    </row>
    <row r="100" spans="2:8" x14ac:dyDescent="0.25">
      <c r="B100" s="207"/>
      <c r="C100" s="208"/>
      <c r="D100" s="208"/>
      <c r="E100" s="208"/>
      <c r="F100" s="208"/>
      <c r="G100" s="208"/>
      <c r="H100" s="209"/>
    </row>
    <row r="101" spans="2:8" x14ac:dyDescent="0.25">
      <c r="B101" s="39"/>
      <c r="C101" s="39"/>
      <c r="D101" s="39"/>
      <c r="E101" s="39"/>
      <c r="F101" s="39"/>
      <c r="G101" s="39"/>
      <c r="H101" s="42"/>
    </row>
    <row r="102" spans="2:8" x14ac:dyDescent="0.25">
      <c r="B102" s="103" t="s">
        <v>89</v>
      </c>
      <c r="C102" s="103"/>
      <c r="D102" s="119">
        <f>IF(D$69&lt;&gt;0,D69/D$46,0)</f>
        <v>0.17607720930232562</v>
      </c>
      <c r="E102" s="119">
        <f>IF(E$69&lt;&gt;0,E69/E$46,0)</f>
        <v>0.11654399999999991</v>
      </c>
      <c r="F102" s="119">
        <f>IF(F$25&gt;0,F69/F$46,0)</f>
        <v>0</v>
      </c>
      <c r="G102" s="119">
        <f>IF(G$69&lt;&gt;0,G69/G$46,0)</f>
        <v>0</v>
      </c>
      <c r="H102" s="119">
        <f>IF(H$69&lt;&gt;0,H69/H$46,0)</f>
        <v>0.14738650602409636</v>
      </c>
    </row>
    <row r="103" spans="2:8" x14ac:dyDescent="0.25">
      <c r="B103" s="103" t="s">
        <v>90</v>
      </c>
      <c r="C103" s="103"/>
      <c r="D103" s="119">
        <f>IF(D$69&lt;&gt;0,1-D102,0)</f>
        <v>0.82392279069767438</v>
      </c>
      <c r="E103" s="119">
        <f t="shared" ref="E103:H103" si="12">IF(E$69&lt;&gt;0,1-E102,0)</f>
        <v>0.88345600000000013</v>
      </c>
      <c r="F103" s="119">
        <f t="shared" si="12"/>
        <v>0</v>
      </c>
      <c r="G103" s="119">
        <f t="shared" si="12"/>
        <v>0</v>
      </c>
      <c r="H103" s="119">
        <f t="shared" si="12"/>
        <v>0.85261349397590358</v>
      </c>
    </row>
    <row r="104" spans="2:8" x14ac:dyDescent="0.25">
      <c r="B104" s="39"/>
      <c r="C104" s="39"/>
      <c r="D104" s="45"/>
      <c r="E104" s="45"/>
      <c r="F104" s="45"/>
      <c r="G104" s="45"/>
      <c r="H104" s="45"/>
    </row>
    <row r="105" spans="2:8" x14ac:dyDescent="0.25">
      <c r="B105" s="121" t="s">
        <v>75</v>
      </c>
      <c r="C105" s="121"/>
      <c r="D105" s="137">
        <f>+Berekening2024!D42</f>
        <v>0.26116245136186766</v>
      </c>
      <c r="E105" s="137">
        <f>+Berekening2024!E42</f>
        <v>8.5042162162162122E-2</v>
      </c>
      <c r="F105" s="137">
        <f>+Berekening2024!F42</f>
        <v>0</v>
      </c>
      <c r="G105" s="137">
        <f>+Berekening2024!G42</f>
        <v>0</v>
      </c>
      <c r="H105" s="137">
        <f>+Berekening2024!H42</f>
        <v>0.17774654377880178</v>
      </c>
    </row>
    <row r="106" spans="2:8" x14ac:dyDescent="0.25">
      <c r="B106" s="121" t="s">
        <v>76</v>
      </c>
      <c r="C106" s="121"/>
      <c r="D106" s="137">
        <f>IF(D$69&lt;&gt;0,1-D105,0)</f>
        <v>0.73883754863813234</v>
      </c>
      <c r="E106" s="137">
        <f t="shared" ref="E106:H106" si="13">IF(E$69&lt;&gt;0,1-E105,0)</f>
        <v>0.91495783783783791</v>
      </c>
      <c r="F106" s="137">
        <f t="shared" si="13"/>
        <v>0</v>
      </c>
      <c r="G106" s="137">
        <f t="shared" si="13"/>
        <v>0</v>
      </c>
      <c r="H106" s="137">
        <f t="shared" si="13"/>
        <v>0.82225345622119828</v>
      </c>
    </row>
    <row r="107" spans="2:8" x14ac:dyDescent="0.25">
      <c r="B107" s="39"/>
      <c r="C107" s="39"/>
      <c r="D107" s="45"/>
      <c r="E107" s="45"/>
      <c r="F107" s="45"/>
      <c r="G107" s="45"/>
      <c r="H107" s="45"/>
    </row>
    <row r="108" spans="2:8" hidden="1" x14ac:dyDescent="0.25">
      <c r="B108" s="138" t="s">
        <v>91</v>
      </c>
      <c r="C108" s="103"/>
      <c r="D108" s="119">
        <f t="shared" ref="D108:H109" si="14">+D40</f>
        <v>3.7209302325580604E-3</v>
      </c>
      <c r="E108" s="119">
        <f t="shared" si="14"/>
        <v>4.8000000000000043E-2</v>
      </c>
      <c r="F108" s="119" t="str">
        <f t="shared" si="14"/>
        <v xml:space="preserve"> </v>
      </c>
      <c r="G108" s="119" t="str">
        <f t="shared" si="14"/>
        <v xml:space="preserve"> </v>
      </c>
      <c r="H108" s="119">
        <f t="shared" si="14"/>
        <v>2.5060240963855403E-2</v>
      </c>
    </row>
    <row r="109" spans="2:8" hidden="1" x14ac:dyDescent="0.25">
      <c r="B109" s="139" t="s">
        <v>92</v>
      </c>
      <c r="C109" s="121"/>
      <c r="D109" s="137">
        <f t="shared" si="14"/>
        <v>2.9182879377431283E-3</v>
      </c>
      <c r="E109" s="137">
        <f t="shared" si="14"/>
        <v>1.4054054054054138E-2</v>
      </c>
      <c r="F109" s="137" t="str">
        <f t="shared" si="14"/>
        <v xml:space="preserve"> </v>
      </c>
      <c r="G109" s="137" t="str">
        <f t="shared" si="14"/>
        <v xml:space="preserve"> </v>
      </c>
      <c r="H109" s="137">
        <f t="shared" si="14"/>
        <v>8.1925243215565866E-3</v>
      </c>
    </row>
    <row r="110" spans="2:8" ht="15.6" hidden="1" x14ac:dyDescent="0.3">
      <c r="B110" s="174" t="str">
        <f>IF(H108&gt;25%,"Een gedeelte van de maandelijkse kosten is dus het gevolg van het uurtarief van de kinderopvangorganisatie dat hoger is dan de maximale uurtariefvergoeding. Heb je wel eens een vergelijk gemaakt met de tarieven van een andere organisatie?"," ")</f>
        <v xml:space="preserve"> </v>
      </c>
      <c r="C110" s="174"/>
      <c r="D110" s="174"/>
      <c r="E110" s="174"/>
      <c r="F110" s="174"/>
      <c r="G110" s="174"/>
      <c r="H110" s="174"/>
    </row>
    <row r="111" spans="2:8" ht="15.6" customHeight="1" x14ac:dyDescent="0.25">
      <c r="B111" s="213" t="s">
        <v>68</v>
      </c>
      <c r="C111" s="214"/>
      <c r="D111" s="214"/>
      <c r="E111" s="214"/>
      <c r="F111" s="214"/>
      <c r="G111" s="214"/>
      <c r="H111" s="215"/>
    </row>
    <row r="112" spans="2:8" x14ac:dyDescent="0.25">
      <c r="B112" s="216"/>
      <c r="C112" s="217"/>
      <c r="D112" s="217"/>
      <c r="E112" s="217"/>
      <c r="F112" s="217"/>
      <c r="G112" s="217"/>
      <c r="H112" s="218"/>
    </row>
    <row r="113" spans="2:8" x14ac:dyDescent="0.25">
      <c r="B113" s="9"/>
      <c r="C113" s="9"/>
      <c r="D113" s="9"/>
      <c r="E113" s="9"/>
      <c r="F113" s="9"/>
      <c r="G113" s="9"/>
      <c r="H113" s="10"/>
    </row>
    <row r="114" spans="2:8" x14ac:dyDescent="0.25">
      <c r="B114" s="68" t="s">
        <v>27</v>
      </c>
      <c r="C114" s="69"/>
      <c r="D114" s="69"/>
      <c r="E114" s="70" t="s">
        <v>41</v>
      </c>
      <c r="F114" s="69"/>
      <c r="G114" s="69"/>
      <c r="H114" s="71"/>
    </row>
    <row r="115" spans="2:8" x14ac:dyDescent="0.25">
      <c r="B115" s="72" t="s">
        <v>28</v>
      </c>
      <c r="C115" s="81"/>
      <c r="D115" s="81"/>
      <c r="E115" s="73" t="s">
        <v>42</v>
      </c>
      <c r="F115" s="81"/>
      <c r="G115" s="81"/>
      <c r="H115" s="74"/>
    </row>
    <row r="116" spans="2:8" x14ac:dyDescent="0.25">
      <c r="B116" s="72" t="s">
        <v>36</v>
      </c>
      <c r="C116" s="81"/>
      <c r="D116" s="81"/>
      <c r="E116" s="75" t="s">
        <v>43</v>
      </c>
      <c r="F116" s="81"/>
      <c r="G116" s="81"/>
      <c r="H116" s="76"/>
    </row>
    <row r="117" spans="2:8" x14ac:dyDescent="0.25">
      <c r="B117" s="77" t="s">
        <v>39</v>
      </c>
      <c r="C117" s="78"/>
      <c r="D117" s="78"/>
      <c r="E117" s="79" t="s">
        <v>40</v>
      </c>
      <c r="F117" s="78"/>
      <c r="G117" s="78"/>
      <c r="H117" s="80"/>
    </row>
    <row r="118" spans="2:8" hidden="1" x14ac:dyDescent="0.25">
      <c r="B118" s="77" t="s">
        <v>58</v>
      </c>
      <c r="C118" s="78"/>
      <c r="D118" s="78"/>
      <c r="E118" s="79" t="s">
        <v>57</v>
      </c>
      <c r="F118" s="78"/>
      <c r="G118" s="78"/>
      <c r="H118" s="80"/>
    </row>
    <row r="119" spans="2:8" ht="28.2" customHeight="1" x14ac:dyDescent="0.25">
      <c r="B119" s="166" t="s">
        <v>56</v>
      </c>
      <c r="C119" s="166"/>
      <c r="D119" s="166"/>
      <c r="E119" s="166"/>
      <c r="F119" s="166"/>
      <c r="G119" s="166"/>
      <c r="H119" s="166"/>
    </row>
    <row r="120" spans="2:8" x14ac:dyDescent="0.25">
      <c r="B120" s="173" t="s">
        <v>103</v>
      </c>
      <c r="C120" s="173"/>
      <c r="D120" s="173"/>
      <c r="E120" s="173"/>
      <c r="F120" s="173"/>
      <c r="G120" s="173"/>
      <c r="H120" s="173"/>
    </row>
  </sheetData>
  <sheetProtection algorithmName="SHA-512" hashValue="z+bpXiPVHxOKNgZ8Q5eUxSzNqfIhr/ugJIMKSQkIB8d+ITjYD28F3slzBcWdeRNt/iYIY6/MKwxskIJB+PSdeg==" saltValue="XIb4H1mDK6lAWbF3RGpC5A==" spinCount="100000" sheet="1" selectLockedCells="1"/>
  <mergeCells count="20">
    <mergeCell ref="B85:H85"/>
    <mergeCell ref="C12:E12"/>
    <mergeCell ref="C13:E13"/>
    <mergeCell ref="C14:E14"/>
    <mergeCell ref="B119:H119"/>
    <mergeCell ref="B1:H1"/>
    <mergeCell ref="B3:H3"/>
    <mergeCell ref="B120:H120"/>
    <mergeCell ref="B110:H110"/>
    <mergeCell ref="B2:H2"/>
    <mergeCell ref="B4:H4"/>
    <mergeCell ref="B6:H9"/>
    <mergeCell ref="B10:H10"/>
    <mergeCell ref="B56:H58"/>
    <mergeCell ref="B83:H84"/>
    <mergeCell ref="B99:H100"/>
    <mergeCell ref="B60:C60"/>
    <mergeCell ref="B72:C72"/>
    <mergeCell ref="B86:H86"/>
    <mergeCell ref="B111:H112"/>
  </mergeCells>
  <dataValidations xWindow="795" yWindow="724" count="3">
    <dataValidation type="decimal" allowBlank="1" showInputMessage="1" showErrorMessage="1" errorTitle="Fout" error="Voer een uurtarief in tussen 5,00 en 25,00" promptTitle="Voer het uurtarief" prompt="Voer het uurtarief in wat de _x000a_organisatie in rekening brengt_x000a_" sqref="D27:G28" xr:uid="{00000000-0002-0000-0000-000001000000}">
      <formula1>5</formula1>
      <formula2>25</formula2>
    </dataValidation>
    <dataValidation type="decimal" allowBlank="1" showInputMessage="1" showErrorMessage="1" errorTitle="Fout" error="Voer hier de kinderopvanguren in , een getal tussen 0 en 260" promptTitle="Voer aantal maanduren in" prompt="Voer hier het aantal kinderopvang uren per maand in welke door de organisatie in rekening wordt gebracht_x000a_" sqref="D25:G26" xr:uid="{00000000-0002-0000-0000-000002000000}">
      <formula1>0</formula1>
      <formula2>260</formula2>
    </dataValidation>
    <dataValidation type="whole" errorStyle="information" allowBlank="1" showInputMessage="1" showErrorMessage="1" errorTitle="Foutmelding" error="Een heel getal tussen 0 en 999.999" sqref="C19:C20" xr:uid="{00000000-0002-0000-0000-000000000000}">
      <formula1>0</formula1>
      <formula2>999999</formula2>
    </dataValidation>
  </dataValidations>
  <hyperlinks>
    <hyperlink ref="B3" r:id="rId1" xr:uid="{00000000-0004-0000-0000-000000000000}"/>
    <hyperlink ref="E115" r:id="rId2" xr:uid="{00000000-0004-0000-0000-000001000000}"/>
    <hyperlink ref="E116" r:id="rId3" xr:uid="{00000000-0004-0000-0000-000002000000}"/>
    <hyperlink ref="E117" r:id="rId4" xr:uid="{00000000-0004-0000-0000-000003000000}"/>
    <hyperlink ref="E118" r:id="rId5" xr:uid="{00000000-0004-0000-0000-000004000000}"/>
    <hyperlink ref="B3:H3" r:id="rId6" display="https://www.kinderopvang-wijzer.nl/" xr:uid="{00000000-0004-0000-0000-000005000000}"/>
  </hyperlinks>
  <pageMargins left="0.70866141732283472" right="0.70866141732283472" top="0.74803149606299213" bottom="0.74803149606299213" header="0.31496062992125984" footer="0.31496062992125984"/>
  <pageSetup paperSize="9" scale="86" fitToHeight="0" orientation="landscape" horizontalDpi="4294967295" verticalDpi="4294967295" r:id="rId7"/>
  <extLst>
    <ext xmlns:x14="http://schemas.microsoft.com/office/spreadsheetml/2009/9/main" uri="{CCE6A557-97BC-4b89-ADB6-D9C93CAAB3DF}">
      <x14:dataValidations xmlns:xm="http://schemas.microsoft.com/office/excel/2006/main" xWindow="795" yWindow="724" count="1">
        <x14:dataValidation type="list" allowBlank="1" showInputMessage="1" showErrorMessage="1" promptTitle="Selecteer opvangvorm" prompt="Selecteer opvangvorm KDV (kinderdagverblijf), BSO (buitenschoolse opvang) of Gastouderopvang" xr:uid="{EC18B71D-9A3E-420E-884A-EEE377A56CB7}">
          <x14:formula1>
            <xm:f>basisinfo2025!$A$1:$A$3</xm:f>
          </x14:formula1>
          <xm:sqref>D24:G24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CAD9-9E03-48FE-938F-84CA8D645C49}">
  <dimension ref="A1:I65"/>
  <sheetViews>
    <sheetView workbookViewId="0">
      <selection activeCell="G17" sqref="G17"/>
    </sheetView>
  </sheetViews>
  <sheetFormatPr defaultColWidth="0" defaultRowHeight="13.8" zeroHeight="1" x14ac:dyDescent="0.25"/>
  <cols>
    <col min="1" max="1" width="8.88671875" style="35" customWidth="1"/>
    <col min="2" max="2" width="52.21875" style="35" customWidth="1"/>
    <col min="3" max="3" width="15.33203125" style="35" customWidth="1"/>
    <col min="4" max="7" width="15.77734375" style="35" customWidth="1"/>
    <col min="8" max="8" width="12.77734375" style="37" customWidth="1"/>
    <col min="9" max="9" width="5.88671875" style="35" customWidth="1"/>
    <col min="10" max="16384" width="8.88671875" style="35" hidden="1"/>
  </cols>
  <sheetData>
    <row r="1" spans="2:8" ht="17.399999999999999" x14ac:dyDescent="0.3">
      <c r="B1" s="167" t="s">
        <v>93</v>
      </c>
      <c r="C1" s="168"/>
      <c r="D1" s="168"/>
      <c r="E1" s="168"/>
      <c r="F1" s="168"/>
      <c r="G1" s="168"/>
      <c r="H1" s="169"/>
    </row>
    <row r="2" spans="2:8" ht="17.399999999999999" x14ac:dyDescent="0.3">
      <c r="B2" s="175" t="s">
        <v>64</v>
      </c>
      <c r="C2" s="176"/>
      <c r="D2" s="176"/>
      <c r="E2" s="176"/>
      <c r="F2" s="176"/>
      <c r="G2" s="176"/>
      <c r="H2" s="177"/>
    </row>
    <row r="3" spans="2:8" ht="14.4" x14ac:dyDescent="0.3">
      <c r="B3" s="170" t="s">
        <v>42</v>
      </c>
      <c r="C3" s="171"/>
      <c r="D3" s="171"/>
      <c r="E3" s="171"/>
      <c r="F3" s="171"/>
      <c r="G3" s="171"/>
      <c r="H3" s="172"/>
    </row>
    <row r="4" spans="2:8" ht="14.4" x14ac:dyDescent="0.3">
      <c r="B4" s="178" t="s">
        <v>94</v>
      </c>
      <c r="C4" s="179"/>
      <c r="D4" s="179"/>
      <c r="E4" s="179"/>
      <c r="F4" s="179"/>
      <c r="G4" s="179"/>
      <c r="H4" s="180"/>
    </row>
    <row r="5" spans="2:8" x14ac:dyDescent="0.25"/>
    <row r="6" spans="2:8" x14ac:dyDescent="0.25">
      <c r="B6" s="36" t="s">
        <v>10</v>
      </c>
    </row>
    <row r="7" spans="2:8" ht="15.6" x14ac:dyDescent="0.3">
      <c r="B7" s="35" t="s">
        <v>19</v>
      </c>
      <c r="C7" s="11">
        <f>+'Kinderopvang-Wijzer'!C20</f>
        <v>72500</v>
      </c>
      <c r="D7" s="12" t="s">
        <v>25</v>
      </c>
      <c r="E7" s="13" t="s">
        <v>31</v>
      </c>
      <c r="F7" s="9"/>
      <c r="G7" s="9"/>
    </row>
    <row r="8" spans="2:8" x14ac:dyDescent="0.25"/>
    <row r="9" spans="2:8" x14ac:dyDescent="0.25">
      <c r="B9" s="36" t="s">
        <v>61</v>
      </c>
      <c r="D9" s="49" t="s">
        <v>26</v>
      </c>
    </row>
    <row r="10" spans="2:8" x14ac:dyDescent="0.25">
      <c r="D10" s="50" t="s">
        <v>3</v>
      </c>
      <c r="E10" s="50" t="s">
        <v>4</v>
      </c>
      <c r="F10" s="50" t="s">
        <v>5</v>
      </c>
      <c r="G10" s="50" t="s">
        <v>7</v>
      </c>
    </row>
    <row r="11" spans="2:8" x14ac:dyDescent="0.25">
      <c r="B11" s="35" t="s">
        <v>23</v>
      </c>
      <c r="C11" s="51" t="s">
        <v>22</v>
      </c>
      <c r="D11" s="14" t="str">
        <f>+'Kinderopvang-Wijzer'!D24</f>
        <v>KDV 0-4</v>
      </c>
      <c r="E11" s="14" t="str">
        <f>+'Kinderopvang-Wijzer'!E24</f>
        <v>BSO 4-13</v>
      </c>
      <c r="F11" s="14" t="str">
        <f>+'Kinderopvang-Wijzer'!F24</f>
        <v>BSO 4-13</v>
      </c>
      <c r="G11" s="14" t="str">
        <f>+'Kinderopvang-Wijzer'!G24</f>
        <v>Gastouder 0-13</v>
      </c>
    </row>
    <row r="12" spans="2:8" x14ac:dyDescent="0.25">
      <c r="B12" s="35" t="s">
        <v>6</v>
      </c>
      <c r="C12" s="51" t="s">
        <v>24</v>
      </c>
      <c r="D12" s="15">
        <f>+'Kinderopvang-Wijzer'!D26</f>
        <v>50</v>
      </c>
      <c r="E12" s="15">
        <f>+'Kinderopvang-Wijzer'!E26</f>
        <v>50</v>
      </c>
      <c r="F12" s="15">
        <f>+'Kinderopvang-Wijzer'!F26</f>
        <v>0</v>
      </c>
      <c r="G12" s="15">
        <f>+'Kinderopvang-Wijzer'!G26</f>
        <v>0</v>
      </c>
    </row>
    <row r="13" spans="2:8" x14ac:dyDescent="0.25">
      <c r="B13" s="35" t="s">
        <v>9</v>
      </c>
      <c r="C13" s="51" t="s">
        <v>24</v>
      </c>
      <c r="D13" s="16">
        <f>+'Kinderopvang-Wijzer'!D28</f>
        <v>10.28</v>
      </c>
      <c r="E13" s="16">
        <f>+'Kinderopvang-Wijzer'!E28</f>
        <v>9.25</v>
      </c>
      <c r="F13" s="16">
        <f>+'Kinderopvang-Wijzer'!F28</f>
        <v>9</v>
      </c>
      <c r="G13" s="16">
        <f>+'Kinderopvang-Wijzer'!G28</f>
        <v>7.1</v>
      </c>
    </row>
    <row r="14" spans="2:8" x14ac:dyDescent="0.25"/>
    <row r="15" spans="2:8" x14ac:dyDescent="0.25">
      <c r="B15" s="39" t="s">
        <v>11</v>
      </c>
      <c r="C15" s="39"/>
      <c r="D15" s="41">
        <f>+D16</f>
        <v>10.25</v>
      </c>
      <c r="E15" s="41">
        <f t="shared" ref="E15:G15" si="0">+E16</f>
        <v>9.1199999999999992</v>
      </c>
      <c r="F15" s="41">
        <f t="shared" si="0"/>
        <v>9.1199999999999992</v>
      </c>
      <c r="G15" s="41">
        <f t="shared" si="0"/>
        <v>7.53</v>
      </c>
      <c r="H15" s="42"/>
    </row>
    <row r="16" spans="2:8" x14ac:dyDescent="0.25">
      <c r="B16" s="39" t="s">
        <v>48</v>
      </c>
      <c r="C16" s="39"/>
      <c r="D16" s="41">
        <f>+basisinfo2024!C13</f>
        <v>10.25</v>
      </c>
      <c r="E16" s="41">
        <f>+basisinfo2024!D13</f>
        <v>9.1199999999999992</v>
      </c>
      <c r="F16" s="41">
        <f>+basisinfo2024!E13</f>
        <v>9.1199999999999992</v>
      </c>
      <c r="G16" s="41">
        <f>+basisinfo2024!F13</f>
        <v>7.53</v>
      </c>
      <c r="H16" s="42"/>
    </row>
    <row r="17" spans="2:9" x14ac:dyDescent="0.25">
      <c r="B17" s="39" t="s">
        <v>12</v>
      </c>
      <c r="C17" s="39" t="s">
        <v>60</v>
      </c>
      <c r="D17" s="148">
        <f>IF(D12&gt;0,VLOOKUP($C$7,tabelkot2024!$A$2:$D$72,3)," ")</f>
        <v>74.099999999999994</v>
      </c>
      <c r="E17" s="148">
        <f>IF(E12&gt;0,VLOOKUP($C$7,tabelkot2024!$A$2:$D$72,4)," ")</f>
        <v>92.800000000000011</v>
      </c>
      <c r="F17" s="148" t="str">
        <f>IF(F12&gt;0,VLOOKUP($C$7,tabelkot2024!$A$2:$D$72,4)," ")</f>
        <v xml:space="preserve"> </v>
      </c>
      <c r="G17" s="148" t="str">
        <f>IF(G12&gt;0,VLOOKUP($C$7,tabelkot2024!$A$2:$D$72,4)," ")</f>
        <v xml:space="preserve"> </v>
      </c>
      <c r="H17" s="42"/>
    </row>
    <row r="18" spans="2:9" x14ac:dyDescent="0.25">
      <c r="B18" s="39" t="s">
        <v>16</v>
      </c>
      <c r="C18" s="39"/>
      <c r="D18" s="43">
        <f>IF(D12&gt;230,230,D12)</f>
        <v>50</v>
      </c>
      <c r="E18" s="43">
        <f t="shared" ref="E18:G18" si="1">IF(E12&gt;230,230,E12)</f>
        <v>50</v>
      </c>
      <c r="F18" s="43">
        <f t="shared" si="1"/>
        <v>0</v>
      </c>
      <c r="G18" s="43">
        <f t="shared" si="1"/>
        <v>0</v>
      </c>
      <c r="H18" s="42"/>
    </row>
    <row r="19" spans="2:9" ht="16.2" customHeight="1" x14ac:dyDescent="0.25">
      <c r="B19" s="39" t="s">
        <v>14</v>
      </c>
      <c r="C19" s="39"/>
      <c r="D19" s="44"/>
      <c r="E19" s="44"/>
      <c r="F19" s="44"/>
      <c r="G19" s="44"/>
      <c r="H19" s="42"/>
    </row>
    <row r="20" spans="2:9" ht="16.2" customHeight="1" x14ac:dyDescent="0.25">
      <c r="B20" s="39" t="s">
        <v>44</v>
      </c>
      <c r="C20" s="39"/>
      <c r="D20" s="45">
        <f>IF(D12&gt;0,(D37+D38)/D32," ")</f>
        <v>2.9182879377431283E-3</v>
      </c>
      <c r="E20" s="45">
        <f t="shared" ref="E20:G20" si="2">IF(E12&gt;0,(E37+E38)/E32," ")</f>
        <v>1.4054054054054138E-2</v>
      </c>
      <c r="F20" s="45" t="str">
        <f t="shared" si="2"/>
        <v xml:space="preserve"> </v>
      </c>
      <c r="G20" s="45" t="str">
        <f t="shared" si="2"/>
        <v xml:space="preserve"> </v>
      </c>
      <c r="H20" s="45">
        <f t="shared" ref="H20" si="3">IF(H40&gt;0,(H37+H38)/H32,0%)</f>
        <v>8.1925243215565866E-3</v>
      </c>
    </row>
    <row r="21" spans="2:9" x14ac:dyDescent="0.25">
      <c r="B21" s="39" t="s">
        <v>15</v>
      </c>
      <c r="C21" s="39"/>
      <c r="D21" s="43">
        <f>IF(D12&gt;230,D12-230,0)</f>
        <v>0</v>
      </c>
      <c r="E21" s="43">
        <f>IF(E12&gt;230,E12-230,0)</f>
        <v>0</v>
      </c>
      <c r="F21" s="43">
        <f>IF(F12&gt;230,F12-230,0)</f>
        <v>0</v>
      </c>
      <c r="G21" s="43">
        <f>IF(G12&gt;230,G12-230,0)</f>
        <v>0</v>
      </c>
      <c r="H21" s="42"/>
    </row>
    <row r="22" spans="2:9" x14ac:dyDescent="0.25">
      <c r="B22" s="39"/>
      <c r="C22" s="39"/>
      <c r="D22" s="45"/>
      <c r="E22" s="45"/>
      <c r="F22" s="45"/>
      <c r="G22" s="45"/>
      <c r="H22" s="46" t="s">
        <v>8</v>
      </c>
    </row>
    <row r="23" spans="2:9" x14ac:dyDescent="0.25">
      <c r="B23" s="40" t="s">
        <v>13</v>
      </c>
      <c r="C23" s="40"/>
      <c r="D23" s="47">
        <f>D12*D13</f>
        <v>514</v>
      </c>
      <c r="E23" s="47">
        <f>E12*E13</f>
        <v>462.5</v>
      </c>
      <c r="F23" s="47">
        <f>F12*F13</f>
        <v>0</v>
      </c>
      <c r="G23" s="47">
        <f>G12*G13</f>
        <v>0</v>
      </c>
      <c r="H23" s="47">
        <f>SUM(D23:G23)</f>
        <v>976.5</v>
      </c>
    </row>
    <row r="24" spans="2:9" x14ac:dyDescent="0.25">
      <c r="B24" s="39" t="s">
        <v>32</v>
      </c>
      <c r="C24" s="39"/>
      <c r="D24" s="42">
        <f>IF(D13&gt;D15,D12*(D13-D16),0)</f>
        <v>1.499999999999968</v>
      </c>
      <c r="E24" s="42">
        <f>IF(E13&gt;E15,E12*(E13-E16),0)</f>
        <v>6.5000000000000391</v>
      </c>
      <c r="F24" s="42">
        <f>IF(F13&gt;F15,F12*(F13-F16),0)</f>
        <v>0</v>
      </c>
      <c r="G24" s="42">
        <f>IF(G13&gt;G15,G12*(G13-G16),0)</f>
        <v>0</v>
      </c>
      <c r="H24" s="42">
        <f>SUM(D24:G24)</f>
        <v>8.0000000000000071</v>
      </c>
    </row>
    <row r="25" spans="2:9" ht="15.6" x14ac:dyDescent="0.4">
      <c r="B25" s="39" t="s">
        <v>33</v>
      </c>
      <c r="C25" s="39"/>
      <c r="D25" s="48">
        <f>D21*D16</f>
        <v>0</v>
      </c>
      <c r="E25" s="48">
        <f>E21*E16</f>
        <v>0</v>
      </c>
      <c r="F25" s="48">
        <f>F21*F16</f>
        <v>0</v>
      </c>
      <c r="G25" s="48">
        <f>G21*G16</f>
        <v>0</v>
      </c>
      <c r="H25" s="48">
        <f t="shared" ref="H25" si="4">SUM(D25:G25)</f>
        <v>0</v>
      </c>
    </row>
    <row r="26" spans="2:9" x14ac:dyDescent="0.25">
      <c r="B26" s="39"/>
      <c r="C26" s="39"/>
      <c r="D26" s="42"/>
      <c r="E26" s="42"/>
      <c r="F26" s="42"/>
      <c r="G26" s="42"/>
      <c r="H26" s="42"/>
      <c r="I26" s="38"/>
    </row>
    <row r="27" spans="2:9" x14ac:dyDescent="0.25">
      <c r="B27" s="40" t="s">
        <v>34</v>
      </c>
      <c r="C27" s="40"/>
      <c r="D27" s="47">
        <f>D23-D24-D25</f>
        <v>512.5</v>
      </c>
      <c r="E27" s="47">
        <f t="shared" ref="E27:H27" si="5">E23-E24-E25</f>
        <v>455.99999999999994</v>
      </c>
      <c r="F27" s="47">
        <f t="shared" si="5"/>
        <v>0</v>
      </c>
      <c r="G27" s="47">
        <f t="shared" si="5"/>
        <v>0</v>
      </c>
      <c r="H27" s="47">
        <f t="shared" si="5"/>
        <v>968.5</v>
      </c>
    </row>
    <row r="28" spans="2:9" x14ac:dyDescent="0.25">
      <c r="B28" s="39" t="s">
        <v>35</v>
      </c>
      <c r="C28" s="39"/>
      <c r="D28" s="42">
        <f t="shared" ref="D28:E28" si="6">IF(D12&gt;0,D27*D17%,0)</f>
        <v>379.76249999999999</v>
      </c>
      <c r="E28" s="42">
        <f t="shared" si="6"/>
        <v>423.16800000000001</v>
      </c>
      <c r="F28" s="42">
        <f>IF(F12&gt;0,F27*F17%,0)</f>
        <v>0</v>
      </c>
      <c r="G28" s="42">
        <f>IF(G12&gt;0,G27*G17%,0)</f>
        <v>0</v>
      </c>
      <c r="H28" s="42">
        <f>SUM(D28:G28)</f>
        <v>802.93049999999994</v>
      </c>
    </row>
    <row r="29" spans="2:9" x14ac:dyDescent="0.25">
      <c r="B29" s="39"/>
      <c r="C29" s="39"/>
      <c r="D29" s="42"/>
      <c r="E29" s="42"/>
      <c r="F29" s="42"/>
      <c r="G29" s="42"/>
      <c r="H29" s="42"/>
    </row>
    <row r="30" spans="2:9" x14ac:dyDescent="0.25">
      <c r="B30" s="39"/>
      <c r="C30" s="39"/>
      <c r="D30" s="42"/>
      <c r="E30" s="42"/>
      <c r="F30" s="42"/>
      <c r="G30" s="42"/>
      <c r="H30" s="42"/>
    </row>
    <row r="31" spans="2:9" x14ac:dyDescent="0.25">
      <c r="B31" s="17" t="s">
        <v>62</v>
      </c>
      <c r="C31" s="18"/>
      <c r="D31" s="19"/>
      <c r="E31" s="19"/>
      <c r="F31" s="19"/>
      <c r="G31" s="19"/>
      <c r="H31" s="20"/>
    </row>
    <row r="32" spans="2:9" x14ac:dyDescent="0.25">
      <c r="B32" s="21" t="s">
        <v>18</v>
      </c>
      <c r="C32" s="22"/>
      <c r="D32" s="23">
        <f>+D23</f>
        <v>514</v>
      </c>
      <c r="E32" s="23">
        <f>+E23</f>
        <v>462.5</v>
      </c>
      <c r="F32" s="23">
        <f>+F23</f>
        <v>0</v>
      </c>
      <c r="G32" s="23">
        <f>+G23</f>
        <v>0</v>
      </c>
      <c r="H32" s="24">
        <f>SUM(D32:G32)</f>
        <v>976.5</v>
      </c>
    </row>
    <row r="33" spans="2:8" ht="15.6" x14ac:dyDescent="0.4">
      <c r="B33" s="21" t="s">
        <v>17</v>
      </c>
      <c r="C33" s="22"/>
      <c r="D33" s="25">
        <f>+D28</f>
        <v>379.76249999999999</v>
      </c>
      <c r="E33" s="25">
        <f t="shared" ref="E33:G33" si="7">+E28</f>
        <v>423.16800000000001</v>
      </c>
      <c r="F33" s="25">
        <f t="shared" si="7"/>
        <v>0</v>
      </c>
      <c r="G33" s="25">
        <f t="shared" si="7"/>
        <v>0</v>
      </c>
      <c r="H33" s="26">
        <f>SUM(D33:G33)</f>
        <v>802.93049999999994</v>
      </c>
    </row>
    <row r="34" spans="2:8" s="36" customFormat="1" x14ac:dyDescent="0.25">
      <c r="B34" s="27" t="s">
        <v>52</v>
      </c>
      <c r="C34" s="28"/>
      <c r="D34" s="29">
        <f>D32-D33</f>
        <v>134.23750000000001</v>
      </c>
      <c r="E34" s="29">
        <f t="shared" ref="E34:H34" si="8">E32-E33</f>
        <v>39.331999999999994</v>
      </c>
      <c r="F34" s="29">
        <f t="shared" si="8"/>
        <v>0</v>
      </c>
      <c r="G34" s="29">
        <f t="shared" si="8"/>
        <v>0</v>
      </c>
      <c r="H34" s="30">
        <f t="shared" si="8"/>
        <v>173.56950000000006</v>
      </c>
    </row>
    <row r="35" spans="2:8" x14ac:dyDescent="0.25">
      <c r="B35" s="21"/>
      <c r="C35" s="22"/>
      <c r="D35" s="23"/>
      <c r="E35" s="23"/>
      <c r="F35" s="23"/>
      <c r="G35" s="23"/>
      <c r="H35" s="24"/>
    </row>
    <row r="36" spans="2:8" x14ac:dyDescent="0.25">
      <c r="B36" s="27" t="s">
        <v>53</v>
      </c>
      <c r="C36" s="22"/>
      <c r="D36" s="23"/>
      <c r="E36" s="23"/>
      <c r="F36" s="23"/>
      <c r="G36" s="23"/>
      <c r="H36" s="24"/>
    </row>
    <row r="37" spans="2:8" x14ac:dyDescent="0.25">
      <c r="B37" s="21" t="s">
        <v>49</v>
      </c>
      <c r="C37" s="22"/>
      <c r="D37" s="23">
        <f t="shared" ref="D37:G38" si="9">+D24</f>
        <v>1.499999999999968</v>
      </c>
      <c r="E37" s="23">
        <f t="shared" si="9"/>
        <v>6.5000000000000391</v>
      </c>
      <c r="F37" s="23">
        <f t="shared" si="9"/>
        <v>0</v>
      </c>
      <c r="G37" s="23">
        <f t="shared" si="9"/>
        <v>0</v>
      </c>
      <c r="H37" s="24">
        <f>SUM(D37:G37)</f>
        <v>8.0000000000000071</v>
      </c>
    </row>
    <row r="38" spans="2:8" x14ac:dyDescent="0.25">
      <c r="B38" s="21" t="s">
        <v>50</v>
      </c>
      <c r="C38" s="22"/>
      <c r="D38" s="23">
        <f t="shared" si="9"/>
        <v>0</v>
      </c>
      <c r="E38" s="23">
        <f t="shared" si="9"/>
        <v>0</v>
      </c>
      <c r="F38" s="23">
        <f t="shared" si="9"/>
        <v>0</v>
      </c>
      <c r="G38" s="23">
        <f t="shared" si="9"/>
        <v>0</v>
      </c>
      <c r="H38" s="24">
        <f>SUM(D38:G38)</f>
        <v>0</v>
      </c>
    </row>
    <row r="39" spans="2:8" ht="15.6" x14ac:dyDescent="0.4">
      <c r="B39" s="21" t="s">
        <v>51</v>
      </c>
      <c r="C39" s="22"/>
      <c r="D39" s="25">
        <f>D27-D28</f>
        <v>132.73750000000001</v>
      </c>
      <c r="E39" s="25">
        <f>E27-E28</f>
        <v>32.831999999999937</v>
      </c>
      <c r="F39" s="25">
        <f>F27-F28</f>
        <v>0</v>
      </c>
      <c r="G39" s="25">
        <f>G27-G28</f>
        <v>0</v>
      </c>
      <c r="H39" s="26">
        <f>SUM(D39:G39)</f>
        <v>165.56949999999995</v>
      </c>
    </row>
    <row r="40" spans="2:8" x14ac:dyDescent="0.25">
      <c r="B40" s="31" t="s">
        <v>52</v>
      </c>
      <c r="C40" s="32"/>
      <c r="D40" s="33">
        <f>SUM(D37:D39)</f>
        <v>134.23749999999998</v>
      </c>
      <c r="E40" s="33">
        <f>SUM(E37:E39)</f>
        <v>39.331999999999979</v>
      </c>
      <c r="F40" s="33">
        <f>SUM(F37:F39)</f>
        <v>0</v>
      </c>
      <c r="G40" s="33">
        <f>SUM(G37:G39)</f>
        <v>0</v>
      </c>
      <c r="H40" s="34">
        <f>SUM(H37:H39)</f>
        <v>173.56949999999995</v>
      </c>
    </row>
    <row r="41" spans="2:8" x14ac:dyDescent="0.25">
      <c r="B41" s="39"/>
      <c r="C41" s="39"/>
      <c r="D41" s="39"/>
      <c r="E41" s="39"/>
      <c r="F41" s="39"/>
      <c r="G41" s="39"/>
      <c r="H41" s="42"/>
    </row>
    <row r="42" spans="2:8" x14ac:dyDescent="0.25">
      <c r="B42" s="39" t="s">
        <v>47</v>
      </c>
      <c r="C42" s="39"/>
      <c r="D42" s="45">
        <f>IF(D$40&lt;&gt;0,D40/D$23,0)</f>
        <v>0.26116245136186766</v>
      </c>
      <c r="E42" s="45">
        <f>IF(E$40&lt;&gt;0,E40/E$23,0)</f>
        <v>8.5042162162162122E-2</v>
      </c>
      <c r="F42" s="45">
        <f>IF(F$40&lt;&gt;0,F40/F$23,0)</f>
        <v>0</v>
      </c>
      <c r="G42" s="45">
        <f>IF(G$40&lt;&gt;0,G40/G$23,0)</f>
        <v>0</v>
      </c>
      <c r="H42" s="45">
        <f>IF(H$40&lt;&gt;0,H40/H$23,0)</f>
        <v>0.17774654377880178</v>
      </c>
    </row>
    <row r="43" spans="2:8" x14ac:dyDescent="0.25">
      <c r="B43" s="39" t="s">
        <v>21</v>
      </c>
      <c r="C43" s="39"/>
      <c r="D43" s="45">
        <f>IF(D$40&lt;&gt;0,1-D42,0)</f>
        <v>0.73883754863813234</v>
      </c>
      <c r="E43" s="45">
        <f t="shared" ref="E43:H43" si="10">IF(E$40&lt;&gt;0,1-E42,0)</f>
        <v>0.91495783783783791</v>
      </c>
      <c r="F43" s="45">
        <f t="shared" si="10"/>
        <v>0</v>
      </c>
      <c r="G43" s="45">
        <f t="shared" si="10"/>
        <v>0</v>
      </c>
      <c r="H43" s="45">
        <f t="shared" si="10"/>
        <v>0.82225345622119828</v>
      </c>
    </row>
    <row r="44" spans="2:8" x14ac:dyDescent="0.25">
      <c r="B44" s="39"/>
      <c r="C44" s="39"/>
      <c r="D44" s="45"/>
      <c r="E44" s="45"/>
      <c r="F44" s="45"/>
      <c r="G44" s="45"/>
      <c r="H44" s="45"/>
    </row>
    <row r="45" spans="2:8" x14ac:dyDescent="0.25">
      <c r="B45" s="52" t="s">
        <v>54</v>
      </c>
      <c r="C45" s="39"/>
      <c r="D45" s="53">
        <f>+D20</f>
        <v>2.9182879377431283E-3</v>
      </c>
      <c r="E45" s="53">
        <f>+E20</f>
        <v>1.4054054054054138E-2</v>
      </c>
      <c r="F45" s="53" t="str">
        <f>+F20</f>
        <v xml:space="preserve"> </v>
      </c>
      <c r="G45" s="53" t="str">
        <f>+G20</f>
        <v xml:space="preserve"> </v>
      </c>
      <c r="H45" s="53">
        <f>+H20</f>
        <v>8.1925243215565866E-3</v>
      </c>
    </row>
    <row r="46" spans="2:8" ht="35.4" customHeight="1" x14ac:dyDescent="0.3">
      <c r="B46" s="174" t="str">
        <f>IF(H45&gt;25%,"Een gedeelte van de maandelijkse kosten is dus het gevolg van het uurtarief van de kinderopvangorganisatie dat hoger is dan de maximale uurtariefvergoeding. Heb je wel eens een vergelijk gemaakt met de tarieven van een andere organisatie?"," ")</f>
        <v xml:space="preserve"> </v>
      </c>
      <c r="C46" s="174"/>
      <c r="D46" s="174"/>
      <c r="E46" s="174"/>
      <c r="F46" s="174"/>
      <c r="G46" s="174"/>
      <c r="H46" s="174"/>
    </row>
    <row r="47" spans="2:8" ht="14.4" thickBot="1" x14ac:dyDescent="0.3">
      <c r="B47" s="39"/>
      <c r="C47" s="39"/>
      <c r="D47" s="45"/>
      <c r="E47" s="45"/>
      <c r="F47" s="45"/>
      <c r="G47" s="45"/>
      <c r="H47" s="45"/>
    </row>
    <row r="48" spans="2:8" x14ac:dyDescent="0.25">
      <c r="B48" s="222" t="s">
        <v>63</v>
      </c>
      <c r="C48" s="223"/>
      <c r="D48" s="223"/>
      <c r="E48" s="223"/>
      <c r="F48" s="223"/>
      <c r="G48" s="223"/>
      <c r="H48" s="224"/>
    </row>
    <row r="49" spans="2:8" ht="33.6" customHeight="1" thickBot="1" x14ac:dyDescent="0.3">
      <c r="B49" s="225"/>
      <c r="C49" s="226"/>
      <c r="D49" s="226"/>
      <c r="E49" s="226"/>
      <c r="F49" s="226"/>
      <c r="G49" s="226"/>
      <c r="H49" s="227"/>
    </row>
    <row r="50" spans="2:8" x14ac:dyDescent="0.25">
      <c r="B50" s="54" t="s">
        <v>59</v>
      </c>
      <c r="C50" s="55"/>
      <c r="D50" s="56">
        <f>D27*4%</f>
        <v>20.5</v>
      </c>
      <c r="E50" s="56">
        <f t="shared" ref="E50:F50" si="11">E27*4%</f>
        <v>18.239999999999998</v>
      </c>
      <c r="F50" s="56">
        <f t="shared" si="11"/>
        <v>0</v>
      </c>
      <c r="G50" s="56">
        <f>G27*4%</f>
        <v>0</v>
      </c>
      <c r="H50" s="57">
        <f>SUM(D50:G50)</f>
        <v>38.739999999999995</v>
      </c>
    </row>
    <row r="51" spans="2:8" x14ac:dyDescent="0.25">
      <c r="B51" s="58" t="s">
        <v>55</v>
      </c>
      <c r="C51" s="39"/>
      <c r="D51" s="59">
        <f>+D37+D38</f>
        <v>1.499999999999968</v>
      </c>
      <c r="E51" s="59">
        <f>+E37+E38</f>
        <v>6.5000000000000391</v>
      </c>
      <c r="F51" s="59">
        <f>+F37+F38</f>
        <v>0</v>
      </c>
      <c r="G51" s="59">
        <f>+G37+G38</f>
        <v>0</v>
      </c>
      <c r="H51" s="60">
        <f>SUM(D51:G51)</f>
        <v>8.0000000000000071</v>
      </c>
    </row>
    <row r="52" spans="2:8" x14ac:dyDescent="0.25">
      <c r="B52" s="58" t="s">
        <v>45</v>
      </c>
      <c r="C52" s="39"/>
      <c r="D52" s="47">
        <f>D50+D51</f>
        <v>21.999999999999968</v>
      </c>
      <c r="E52" s="47">
        <f t="shared" ref="E52:G52" si="12">E50+E51</f>
        <v>24.740000000000038</v>
      </c>
      <c r="F52" s="47">
        <f t="shared" si="12"/>
        <v>0</v>
      </c>
      <c r="G52" s="47">
        <f t="shared" si="12"/>
        <v>0</v>
      </c>
      <c r="H52" s="61">
        <f>SUM(D52:G52)</f>
        <v>46.740000000000009</v>
      </c>
    </row>
    <row r="53" spans="2:8" x14ac:dyDescent="0.25">
      <c r="B53" s="58"/>
      <c r="C53" s="39"/>
      <c r="D53" s="47"/>
      <c r="E53" s="47"/>
      <c r="F53" s="47"/>
      <c r="G53" s="47"/>
      <c r="H53" s="61"/>
    </row>
    <row r="54" spans="2:8" x14ac:dyDescent="0.25">
      <c r="B54" s="58" t="s">
        <v>46</v>
      </c>
      <c r="C54" s="39"/>
      <c r="D54" s="62">
        <f>D40-D52</f>
        <v>112.23750000000001</v>
      </c>
      <c r="E54" s="62">
        <f>E40-E52</f>
        <v>14.591999999999942</v>
      </c>
      <c r="F54" s="62">
        <f>F40-F52</f>
        <v>0</v>
      </c>
      <c r="G54" s="62">
        <f>G40-G52</f>
        <v>0</v>
      </c>
      <c r="H54" s="63">
        <f>H40-H52</f>
        <v>126.82949999999994</v>
      </c>
    </row>
    <row r="55" spans="2:8" ht="14.4" thickBot="1" x14ac:dyDescent="0.3">
      <c r="B55" s="64" t="str">
        <f>IF(H54&gt;0,"Uw eigen bijdrage zou dus lager worden","Uw eigen bijdrage zou dus hoger worden")</f>
        <v>Uw eigen bijdrage zou dus lager worden</v>
      </c>
      <c r="C55" s="65"/>
      <c r="D55" s="66"/>
      <c r="E55" s="66"/>
      <c r="F55" s="66"/>
      <c r="G55" s="66"/>
      <c r="H55" s="67"/>
    </row>
    <row r="56" spans="2:8" x14ac:dyDescent="0.25">
      <c r="B56" s="9"/>
      <c r="C56" s="9"/>
      <c r="D56" s="9"/>
      <c r="E56" s="9"/>
      <c r="F56" s="9"/>
      <c r="G56" s="9"/>
      <c r="H56" s="10"/>
    </row>
    <row r="57" spans="2:8" x14ac:dyDescent="0.25">
      <c r="B57" s="68" t="s">
        <v>27</v>
      </c>
      <c r="C57" s="69"/>
      <c r="D57" s="69"/>
      <c r="E57" s="70" t="s">
        <v>41</v>
      </c>
      <c r="F57" s="69"/>
      <c r="G57" s="69"/>
      <c r="H57" s="71"/>
    </row>
    <row r="58" spans="2:8" x14ac:dyDescent="0.25">
      <c r="B58" s="72" t="s">
        <v>28</v>
      </c>
      <c r="C58" s="81"/>
      <c r="D58" s="81"/>
      <c r="E58" s="73" t="s">
        <v>42</v>
      </c>
      <c r="F58" s="81"/>
      <c r="G58" s="81"/>
      <c r="H58" s="74"/>
    </row>
    <row r="59" spans="2:8" x14ac:dyDescent="0.25">
      <c r="B59" s="72" t="s">
        <v>36</v>
      </c>
      <c r="C59" s="81"/>
      <c r="D59" s="81"/>
      <c r="E59" s="75" t="s">
        <v>43</v>
      </c>
      <c r="F59" s="81"/>
      <c r="G59" s="81"/>
      <c r="H59" s="76"/>
    </row>
    <row r="60" spans="2:8" x14ac:dyDescent="0.25">
      <c r="B60" s="77" t="s">
        <v>39</v>
      </c>
      <c r="C60" s="78"/>
      <c r="D60" s="78"/>
      <c r="E60" s="79" t="s">
        <v>40</v>
      </c>
      <c r="F60" s="78"/>
      <c r="G60" s="78"/>
      <c r="H60" s="80"/>
    </row>
    <row r="61" spans="2:8" x14ac:dyDescent="0.25">
      <c r="B61" s="77" t="s">
        <v>58</v>
      </c>
      <c r="C61" s="78"/>
      <c r="D61" s="78"/>
      <c r="E61" s="79" t="s">
        <v>57</v>
      </c>
      <c r="F61" s="78"/>
      <c r="G61" s="78"/>
      <c r="H61" s="80"/>
    </row>
    <row r="62" spans="2:8" ht="28.2" customHeight="1" x14ac:dyDescent="0.25">
      <c r="B62" s="166" t="s">
        <v>56</v>
      </c>
      <c r="C62" s="166"/>
      <c r="D62" s="166"/>
      <c r="E62" s="166"/>
      <c r="F62" s="166"/>
      <c r="G62" s="166"/>
      <c r="H62" s="166"/>
    </row>
    <row r="63" spans="2:8" x14ac:dyDescent="0.25">
      <c r="B63" s="173" t="s">
        <v>94</v>
      </c>
      <c r="C63" s="173"/>
      <c r="D63" s="173"/>
      <c r="E63" s="173"/>
      <c r="F63" s="173"/>
      <c r="G63" s="173"/>
      <c r="H63" s="173"/>
    </row>
    <row r="64" spans="2:8" x14ac:dyDescent="0.25"/>
    <row r="65" x14ac:dyDescent="0.25"/>
  </sheetData>
  <mergeCells count="8">
    <mergeCell ref="B62:H62"/>
    <mergeCell ref="B63:H63"/>
    <mergeCell ref="B1:H1"/>
    <mergeCell ref="B2:H2"/>
    <mergeCell ref="B3:H3"/>
    <mergeCell ref="B4:H4"/>
    <mergeCell ref="B46:H46"/>
    <mergeCell ref="B48:H49"/>
  </mergeCells>
  <dataValidations count="4">
    <dataValidation type="whole" errorStyle="information" allowBlank="1" showInputMessage="1" showErrorMessage="1" errorTitle="Foutmelding" error="Een heel getal tussen 0 en 999.999" sqref="C7" xr:uid="{42A3EE8E-9F2F-4203-8A90-7FA450CD59A0}">
      <formula1>0</formula1>
      <formula2>999999</formula2>
    </dataValidation>
    <dataValidation type="decimal" allowBlank="1" showInputMessage="1" showErrorMessage="1" errorTitle="Fout" error="Voer een uurtarief in tussen 5,00 en 25,00" promptTitle="Voer het uurtarief" prompt="Voer het uurtarief in wat de _x000a_organisatie in rekening brengt_x000a_" sqref="D13:G13" xr:uid="{5F264FCB-C206-4573-8E69-5A7E54F1E135}">
      <formula1>5</formula1>
      <formula2>25</formula2>
    </dataValidation>
    <dataValidation type="decimal" allowBlank="1" showInputMessage="1" showErrorMessage="1" errorTitle="Fout" error="Voer hier de kinderopvanguren in , een getal tussen 0 en 260" promptTitle="Voer aantal maanduren in" prompt="Voer hier het aantal kinderopvang uren per maand in welke door de organisatie in rekening wordt gebracht_x000a_" sqref="D12:G12" xr:uid="{6DACE8DF-B7FB-4B5A-9DC1-35F57500272A}">
      <formula1>0</formula1>
      <formula2>260</formula2>
    </dataValidation>
    <dataValidation type="list" allowBlank="1" showInputMessage="1" showErrorMessage="1" promptTitle="Selecteer opvangvorm" prompt="Selecteer opvangvorm KDV (kinderdagverblijf), BSO (buitenschoolse opvang) of Gastouderopvang" sqref="D11:G11" xr:uid="{2270710F-EDE3-4F7E-B382-306A422A2488}">
      <formula1>#REF!</formula1>
    </dataValidation>
  </dataValidations>
  <hyperlinks>
    <hyperlink ref="B3" r:id="rId1" xr:uid="{3A242316-E67F-4F1E-9E14-69225456841D}"/>
    <hyperlink ref="E58" r:id="rId2" xr:uid="{B6007E78-4533-415D-8396-81122072FC41}"/>
    <hyperlink ref="E59" r:id="rId3" xr:uid="{56E870E4-6AA7-4423-B3D1-B9B34E3FCE60}"/>
    <hyperlink ref="E60" r:id="rId4" xr:uid="{3B68C9F9-71D1-45FF-A5DA-F70DDB7B5D27}"/>
    <hyperlink ref="E61" r:id="rId5" xr:uid="{CCA2B620-44A9-43C8-B862-B5D58833A846}"/>
    <hyperlink ref="B3:H3" r:id="rId6" display="https://www.kinderopvang-wijzer.nl/" xr:uid="{BC4AD0E7-0426-469E-91B1-864BDBA3529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E408E-54DC-4A9C-B288-658AED05B2AB}">
  <dimension ref="A1:D71"/>
  <sheetViews>
    <sheetView topLeftCell="A19" workbookViewId="0">
      <selection activeCell="D36" sqref="D36"/>
    </sheetView>
  </sheetViews>
  <sheetFormatPr defaultRowHeight="14.4" x14ac:dyDescent="0.3"/>
  <cols>
    <col min="1" max="2" width="15.77734375" style="3" customWidth="1"/>
    <col min="3" max="4" width="15.77734375" style="2" customWidth="1"/>
  </cols>
  <sheetData>
    <row r="1" spans="1:4" x14ac:dyDescent="0.3">
      <c r="A1" s="3" t="s">
        <v>20</v>
      </c>
      <c r="B1" s="3" t="s">
        <v>0</v>
      </c>
      <c r="C1" s="2" t="s">
        <v>1</v>
      </c>
      <c r="D1" s="2" t="s">
        <v>2</v>
      </c>
    </row>
    <row r="2" spans="1:4" ht="15" x14ac:dyDescent="0.3">
      <c r="A2" s="7">
        <v>0</v>
      </c>
      <c r="B2" s="8">
        <v>23211</v>
      </c>
      <c r="C2" s="2">
        <v>96</v>
      </c>
      <c r="D2" s="2">
        <v>96</v>
      </c>
    </row>
    <row r="3" spans="1:4" ht="15" x14ac:dyDescent="0.3">
      <c r="A3" s="8">
        <v>23212</v>
      </c>
      <c r="B3" s="8">
        <v>24756</v>
      </c>
      <c r="C3" s="2">
        <v>96</v>
      </c>
      <c r="D3" s="2">
        <v>96</v>
      </c>
    </row>
    <row r="4" spans="1:4" ht="15" x14ac:dyDescent="0.3">
      <c r="A4" s="8">
        <v>24757</v>
      </c>
      <c r="B4" s="8">
        <v>26300</v>
      </c>
      <c r="C4" s="2">
        <v>96</v>
      </c>
      <c r="D4" s="2">
        <v>96</v>
      </c>
    </row>
    <row r="5" spans="1:4" ht="15" x14ac:dyDescent="0.3">
      <c r="A5" s="8">
        <v>26301</v>
      </c>
      <c r="B5" s="8">
        <v>27848</v>
      </c>
      <c r="C5" s="2">
        <v>96</v>
      </c>
      <c r="D5" s="2">
        <v>96</v>
      </c>
    </row>
    <row r="6" spans="1:4" ht="15" x14ac:dyDescent="0.3">
      <c r="A6" s="8">
        <v>27849</v>
      </c>
      <c r="B6" s="8">
        <v>29392</v>
      </c>
      <c r="C6" s="2">
        <v>96</v>
      </c>
      <c r="D6" s="2">
        <v>96</v>
      </c>
    </row>
    <row r="7" spans="1:4" ht="15" x14ac:dyDescent="0.3">
      <c r="A7" s="8">
        <v>29393</v>
      </c>
      <c r="B7" s="8">
        <v>30939</v>
      </c>
      <c r="C7" s="2">
        <v>96</v>
      </c>
      <c r="D7" s="2">
        <v>96</v>
      </c>
    </row>
    <row r="8" spans="1:4" ht="15" x14ac:dyDescent="0.3">
      <c r="A8" s="8">
        <v>30940</v>
      </c>
      <c r="B8" s="8">
        <v>32483</v>
      </c>
      <c r="C8" s="2">
        <v>96</v>
      </c>
      <c r="D8" s="2">
        <v>96</v>
      </c>
    </row>
    <row r="9" spans="1:4" ht="15" x14ac:dyDescent="0.3">
      <c r="A9" s="8">
        <v>32484</v>
      </c>
      <c r="B9" s="8">
        <v>34025</v>
      </c>
      <c r="C9" s="2">
        <v>96</v>
      </c>
      <c r="D9" s="2">
        <v>96</v>
      </c>
    </row>
    <row r="10" spans="1:4" ht="15" x14ac:dyDescent="0.3">
      <c r="A10" s="8">
        <v>34026</v>
      </c>
      <c r="B10" s="8">
        <v>35687</v>
      </c>
      <c r="C10" s="2">
        <v>96</v>
      </c>
      <c r="D10" s="2">
        <v>96</v>
      </c>
    </row>
    <row r="11" spans="1:4" ht="15" x14ac:dyDescent="0.3">
      <c r="A11" s="8">
        <v>35688</v>
      </c>
      <c r="B11" s="8">
        <v>37346</v>
      </c>
      <c r="C11" s="2">
        <v>96</v>
      </c>
      <c r="D11" s="2">
        <v>96</v>
      </c>
    </row>
    <row r="12" spans="1:4" ht="15" x14ac:dyDescent="0.3">
      <c r="A12" s="8">
        <v>37347</v>
      </c>
      <c r="B12" s="8">
        <v>39010</v>
      </c>
      <c r="C12" s="2">
        <v>96</v>
      </c>
      <c r="D12" s="2">
        <v>96</v>
      </c>
    </row>
    <row r="13" spans="1:4" ht="15" x14ac:dyDescent="0.3">
      <c r="A13" s="8">
        <v>39011</v>
      </c>
      <c r="B13" s="8">
        <v>40670</v>
      </c>
      <c r="C13" s="2">
        <v>96</v>
      </c>
      <c r="D13" s="2">
        <v>96</v>
      </c>
    </row>
    <row r="14" spans="1:4" ht="15" x14ac:dyDescent="0.3">
      <c r="A14" s="8">
        <v>40671</v>
      </c>
      <c r="B14" s="8">
        <v>42336</v>
      </c>
      <c r="C14" s="2">
        <v>96</v>
      </c>
      <c r="D14" s="2">
        <v>96</v>
      </c>
    </row>
    <row r="15" spans="1:4" ht="15" x14ac:dyDescent="0.3">
      <c r="A15" s="8">
        <v>42337</v>
      </c>
      <c r="B15" s="8">
        <v>43998</v>
      </c>
      <c r="C15" s="2">
        <v>96</v>
      </c>
      <c r="D15" s="2">
        <v>96</v>
      </c>
    </row>
    <row r="16" spans="1:4" ht="15" x14ac:dyDescent="0.3">
      <c r="A16" s="8">
        <v>43999</v>
      </c>
      <c r="B16" s="8">
        <v>45700</v>
      </c>
      <c r="C16" s="2">
        <v>96</v>
      </c>
      <c r="D16" s="2">
        <v>96</v>
      </c>
    </row>
    <row r="17" spans="1:4" ht="15" x14ac:dyDescent="0.3">
      <c r="A17" s="8">
        <v>45701</v>
      </c>
      <c r="B17" s="8">
        <v>47403</v>
      </c>
      <c r="C17" s="2">
        <v>96</v>
      </c>
      <c r="D17" s="2">
        <v>96</v>
      </c>
    </row>
    <row r="18" spans="1:4" ht="15" x14ac:dyDescent="0.3">
      <c r="A18" s="8">
        <v>47404</v>
      </c>
      <c r="B18" s="8">
        <v>49108</v>
      </c>
      <c r="C18" s="2">
        <v>95.3</v>
      </c>
      <c r="D18" s="2">
        <v>95.6</v>
      </c>
    </row>
    <row r="19" spans="1:4" ht="15" x14ac:dyDescent="0.3">
      <c r="A19" s="8">
        <v>49109</v>
      </c>
      <c r="B19" s="8">
        <v>50811</v>
      </c>
      <c r="C19" s="2">
        <v>94.6</v>
      </c>
      <c r="D19" s="2">
        <v>95.199999999999989</v>
      </c>
    </row>
    <row r="20" spans="1:4" ht="15" x14ac:dyDescent="0.3">
      <c r="A20" s="8">
        <v>50812</v>
      </c>
      <c r="B20" s="8">
        <v>52519</v>
      </c>
      <c r="C20" s="2">
        <v>93.7</v>
      </c>
      <c r="D20" s="2">
        <v>94.8</v>
      </c>
    </row>
    <row r="21" spans="1:4" ht="15" x14ac:dyDescent="0.3">
      <c r="A21" s="8">
        <v>52520</v>
      </c>
      <c r="B21" s="8">
        <v>54221</v>
      </c>
      <c r="C21" s="2">
        <v>93.100000000000009</v>
      </c>
      <c r="D21" s="2">
        <v>94.5</v>
      </c>
    </row>
    <row r="22" spans="1:4" ht="15" x14ac:dyDescent="0.3">
      <c r="A22" s="8">
        <v>54222</v>
      </c>
      <c r="B22" s="8">
        <v>55925</v>
      </c>
      <c r="C22" s="2">
        <v>92.300000000000011</v>
      </c>
      <c r="D22" s="2">
        <v>94.5</v>
      </c>
    </row>
    <row r="23" spans="1:4" ht="15" x14ac:dyDescent="0.3">
      <c r="A23" s="8">
        <v>55926</v>
      </c>
      <c r="B23" s="8">
        <v>57629</v>
      </c>
      <c r="C23" s="2">
        <v>91.600000000000009</v>
      </c>
      <c r="D23" s="2">
        <v>94.5</v>
      </c>
    </row>
    <row r="24" spans="1:4" ht="15" x14ac:dyDescent="0.3">
      <c r="A24" s="8">
        <v>57630</v>
      </c>
      <c r="B24" s="8">
        <v>59492</v>
      </c>
      <c r="C24" s="2">
        <v>90.7</v>
      </c>
      <c r="D24" s="2">
        <v>94.5</v>
      </c>
    </row>
    <row r="25" spans="1:4" ht="15" x14ac:dyDescent="0.3">
      <c r="A25" s="8">
        <v>59493</v>
      </c>
      <c r="B25" s="8">
        <v>63144</v>
      </c>
      <c r="C25" s="2">
        <v>89.2</v>
      </c>
      <c r="D25" s="2">
        <v>94.5</v>
      </c>
    </row>
    <row r="26" spans="1:4" ht="15" x14ac:dyDescent="0.3">
      <c r="A26" s="8">
        <v>63145</v>
      </c>
      <c r="B26" s="8">
        <v>66794</v>
      </c>
      <c r="C26" s="2">
        <v>88.4</v>
      </c>
      <c r="D26" s="2">
        <v>94.1</v>
      </c>
    </row>
    <row r="27" spans="1:4" ht="15" x14ac:dyDescent="0.3">
      <c r="A27" s="8">
        <v>66795</v>
      </c>
      <c r="B27" s="8">
        <v>70446</v>
      </c>
      <c r="C27" s="2">
        <v>87.3</v>
      </c>
      <c r="D27" s="2">
        <v>93.5</v>
      </c>
    </row>
    <row r="28" spans="1:4" ht="15" x14ac:dyDescent="0.3">
      <c r="A28" s="8">
        <v>70447</v>
      </c>
      <c r="B28" s="8">
        <v>74100</v>
      </c>
      <c r="C28" s="2">
        <v>85</v>
      </c>
      <c r="D28" s="2">
        <v>93.100000000000009</v>
      </c>
    </row>
    <row r="29" spans="1:4" ht="15" x14ac:dyDescent="0.3">
      <c r="A29" s="8">
        <v>74101</v>
      </c>
      <c r="B29" s="8">
        <v>77750</v>
      </c>
      <c r="C29" s="2">
        <v>82.699999999999989</v>
      </c>
      <c r="D29" s="2">
        <v>92.800000000000011</v>
      </c>
    </row>
    <row r="30" spans="1:4" ht="15" x14ac:dyDescent="0.3">
      <c r="A30" s="8">
        <v>77751</v>
      </c>
      <c r="B30" s="8">
        <v>81404</v>
      </c>
      <c r="C30" s="2">
        <v>80.5</v>
      </c>
      <c r="D30" s="2">
        <v>92.100000000000009</v>
      </c>
    </row>
    <row r="31" spans="1:4" ht="15" x14ac:dyDescent="0.3">
      <c r="A31" s="8">
        <v>81405</v>
      </c>
      <c r="B31" s="8">
        <v>85055</v>
      </c>
      <c r="C31" s="2">
        <v>78</v>
      </c>
      <c r="D31" s="2">
        <v>91.600000000000009</v>
      </c>
    </row>
    <row r="32" spans="1:4" ht="15" x14ac:dyDescent="0.3">
      <c r="A32" s="8">
        <v>85056</v>
      </c>
      <c r="B32" s="8">
        <v>88707</v>
      </c>
      <c r="C32" s="2">
        <v>75.7</v>
      </c>
      <c r="D32" s="2">
        <v>91.100000000000009</v>
      </c>
    </row>
    <row r="33" spans="1:4" ht="15" x14ac:dyDescent="0.3">
      <c r="A33" s="8">
        <v>88708</v>
      </c>
      <c r="B33" s="8">
        <v>92360</v>
      </c>
      <c r="C33" s="2">
        <v>73.5</v>
      </c>
      <c r="D33" s="2">
        <v>90.4</v>
      </c>
    </row>
    <row r="34" spans="1:4" ht="15" x14ac:dyDescent="0.3">
      <c r="A34" s="8">
        <v>92361</v>
      </c>
      <c r="B34" s="8">
        <v>96010</v>
      </c>
      <c r="C34" s="2">
        <v>71.099999999999994</v>
      </c>
      <c r="D34" s="2">
        <v>89.8</v>
      </c>
    </row>
    <row r="35" spans="1:4" ht="15" x14ac:dyDescent="0.3">
      <c r="A35" s="8">
        <v>96011</v>
      </c>
      <c r="B35" s="8">
        <v>99667</v>
      </c>
      <c r="C35" s="2">
        <v>68.899999999999991</v>
      </c>
      <c r="D35" s="2">
        <v>89.4</v>
      </c>
    </row>
    <row r="36" spans="1:4" ht="15" x14ac:dyDescent="0.3">
      <c r="A36" s="8">
        <v>99668</v>
      </c>
      <c r="B36" s="8">
        <v>103318</v>
      </c>
      <c r="C36" s="2">
        <v>66.400000000000006</v>
      </c>
      <c r="D36" s="2">
        <v>89.1</v>
      </c>
    </row>
    <row r="37" spans="1:4" ht="15" x14ac:dyDescent="0.3">
      <c r="A37" s="8">
        <v>103319</v>
      </c>
      <c r="B37" s="8">
        <v>106968</v>
      </c>
      <c r="C37" s="2">
        <v>64.099999999999994</v>
      </c>
      <c r="D37" s="2">
        <v>88.4</v>
      </c>
    </row>
    <row r="38" spans="1:4" ht="15" x14ac:dyDescent="0.3">
      <c r="A38" s="8">
        <v>106969</v>
      </c>
      <c r="B38" s="8">
        <v>110621</v>
      </c>
      <c r="C38" s="2">
        <v>61.9</v>
      </c>
      <c r="D38" s="2">
        <v>88</v>
      </c>
    </row>
    <row r="39" spans="1:4" ht="15" x14ac:dyDescent="0.3">
      <c r="A39" s="8">
        <v>110622</v>
      </c>
      <c r="B39" s="8">
        <v>114344</v>
      </c>
      <c r="C39" s="2">
        <v>59.5</v>
      </c>
      <c r="D39" s="2">
        <v>87.5</v>
      </c>
    </row>
    <row r="40" spans="1:4" ht="15" x14ac:dyDescent="0.3">
      <c r="A40" s="8">
        <v>114345</v>
      </c>
      <c r="B40" s="8">
        <v>118086</v>
      </c>
      <c r="C40" s="2">
        <v>57.4</v>
      </c>
      <c r="D40" s="2">
        <v>86.8</v>
      </c>
    </row>
    <row r="41" spans="1:4" ht="15" x14ac:dyDescent="0.3">
      <c r="A41" s="8">
        <v>118087</v>
      </c>
      <c r="B41" s="8">
        <v>121825</v>
      </c>
      <c r="C41" s="2">
        <v>55.300000000000004</v>
      </c>
      <c r="D41" s="2">
        <v>86.3</v>
      </c>
    </row>
    <row r="42" spans="1:4" ht="15" x14ac:dyDescent="0.3">
      <c r="A42" s="8">
        <v>121826</v>
      </c>
      <c r="B42" s="8">
        <v>125565</v>
      </c>
      <c r="C42" s="2">
        <v>53.2</v>
      </c>
      <c r="D42" s="2">
        <v>85.9</v>
      </c>
    </row>
    <row r="43" spans="1:4" ht="15" x14ac:dyDescent="0.3">
      <c r="A43" s="8">
        <v>125566</v>
      </c>
      <c r="B43" s="8">
        <v>129303</v>
      </c>
      <c r="C43" s="2">
        <v>51</v>
      </c>
      <c r="D43" s="2">
        <v>85.6</v>
      </c>
    </row>
    <row r="44" spans="1:4" ht="15" x14ac:dyDescent="0.3">
      <c r="A44" s="8">
        <v>129304</v>
      </c>
      <c r="B44" s="8">
        <v>133045</v>
      </c>
      <c r="C44" s="2">
        <v>49.1</v>
      </c>
      <c r="D44" s="2">
        <v>84.899999999999991</v>
      </c>
    </row>
    <row r="45" spans="1:4" ht="15" x14ac:dyDescent="0.3">
      <c r="A45" s="8">
        <v>133046</v>
      </c>
      <c r="B45" s="8">
        <v>136786</v>
      </c>
      <c r="C45" s="2">
        <v>47.199999999999996</v>
      </c>
      <c r="D45" s="2">
        <v>84.3</v>
      </c>
    </row>
    <row r="46" spans="1:4" ht="15" x14ac:dyDescent="0.3">
      <c r="A46" s="8">
        <v>136787</v>
      </c>
      <c r="B46" s="8">
        <v>140528</v>
      </c>
      <c r="C46" s="2">
        <v>45.300000000000004</v>
      </c>
      <c r="D46" s="2">
        <v>83.899999999999991</v>
      </c>
    </row>
    <row r="47" spans="1:4" ht="15" x14ac:dyDescent="0.3">
      <c r="A47" s="8">
        <v>140529</v>
      </c>
      <c r="B47" s="8">
        <v>144264</v>
      </c>
      <c r="C47" s="2">
        <v>43.3</v>
      </c>
      <c r="D47" s="2">
        <v>83.3</v>
      </c>
    </row>
    <row r="48" spans="1:4" ht="15" x14ac:dyDescent="0.3">
      <c r="A48" s="8">
        <v>144265</v>
      </c>
      <c r="B48" s="8">
        <v>148003</v>
      </c>
      <c r="C48" s="2">
        <v>41.3</v>
      </c>
      <c r="D48" s="2">
        <v>82.899999999999991</v>
      </c>
    </row>
    <row r="49" spans="1:4" ht="15" x14ac:dyDescent="0.3">
      <c r="A49" s="8">
        <v>148004</v>
      </c>
      <c r="B49" s="8">
        <v>151746</v>
      </c>
      <c r="C49" s="2">
        <v>39.300000000000004</v>
      </c>
      <c r="D49" s="2">
        <v>82.199999999999989</v>
      </c>
    </row>
    <row r="50" spans="1:4" ht="15" x14ac:dyDescent="0.3">
      <c r="A50" s="8">
        <v>151747</v>
      </c>
      <c r="B50" s="8">
        <v>155484</v>
      </c>
      <c r="C50" s="2">
        <v>37.299999999999997</v>
      </c>
      <c r="D50" s="2">
        <v>81.599999999999994</v>
      </c>
    </row>
    <row r="51" spans="1:4" ht="15" x14ac:dyDescent="0.3">
      <c r="A51" s="8">
        <v>155485</v>
      </c>
      <c r="B51" s="8">
        <v>159224</v>
      </c>
      <c r="C51" s="2">
        <v>35.299999999999997</v>
      </c>
      <c r="D51" s="2">
        <v>80.600000000000009</v>
      </c>
    </row>
    <row r="52" spans="1:4" ht="15" x14ac:dyDescent="0.3">
      <c r="A52" s="8">
        <v>159225</v>
      </c>
      <c r="B52" s="8">
        <v>162963</v>
      </c>
      <c r="C52" s="2">
        <v>33.300000000000004</v>
      </c>
      <c r="D52" s="2">
        <v>80.300000000000011</v>
      </c>
    </row>
    <row r="53" spans="1:4" ht="15" x14ac:dyDescent="0.3">
      <c r="A53" s="8">
        <v>162964</v>
      </c>
      <c r="B53" s="8">
        <v>166705</v>
      </c>
      <c r="C53" s="2">
        <v>33.300000000000004</v>
      </c>
      <c r="D53" s="2">
        <v>79.5</v>
      </c>
    </row>
    <row r="54" spans="1:4" ht="15" x14ac:dyDescent="0.3">
      <c r="A54" s="8">
        <v>166706</v>
      </c>
      <c r="B54" s="8">
        <v>170449</v>
      </c>
      <c r="C54" s="2">
        <v>33.300000000000004</v>
      </c>
      <c r="D54" s="2">
        <v>78.600000000000009</v>
      </c>
    </row>
    <row r="55" spans="1:4" ht="15" x14ac:dyDescent="0.3">
      <c r="A55" s="8">
        <v>170450</v>
      </c>
      <c r="B55" s="8">
        <v>174186</v>
      </c>
      <c r="C55" s="2">
        <v>33.300000000000004</v>
      </c>
      <c r="D55" s="2">
        <v>78</v>
      </c>
    </row>
    <row r="56" spans="1:4" ht="15" x14ac:dyDescent="0.3">
      <c r="A56" s="8">
        <v>174187</v>
      </c>
      <c r="B56" s="8">
        <v>177926</v>
      </c>
      <c r="C56" s="2">
        <v>33.300000000000004</v>
      </c>
      <c r="D56" s="2">
        <v>77.100000000000009</v>
      </c>
    </row>
    <row r="57" spans="1:4" ht="15" x14ac:dyDescent="0.3">
      <c r="A57" s="8">
        <v>177927</v>
      </c>
      <c r="B57" s="8">
        <v>181663</v>
      </c>
      <c r="C57" s="2">
        <v>33.300000000000004</v>
      </c>
      <c r="D57" s="2">
        <v>76.599999999999994</v>
      </c>
    </row>
    <row r="58" spans="1:4" ht="15" x14ac:dyDescent="0.3">
      <c r="A58" s="8">
        <v>181664</v>
      </c>
      <c r="B58" s="8">
        <v>185406</v>
      </c>
      <c r="C58" s="2">
        <v>33.300000000000004</v>
      </c>
      <c r="D58" s="2">
        <v>75.8</v>
      </c>
    </row>
    <row r="59" spans="1:4" ht="15" x14ac:dyDescent="0.3">
      <c r="A59" s="8">
        <v>185407</v>
      </c>
      <c r="B59" s="8">
        <v>189147</v>
      </c>
      <c r="C59" s="2">
        <v>33.300000000000004</v>
      </c>
      <c r="D59" s="2">
        <v>75.099999999999994</v>
      </c>
    </row>
    <row r="60" spans="1:4" ht="15" x14ac:dyDescent="0.3">
      <c r="A60" s="8">
        <v>189148</v>
      </c>
      <c r="B60" s="8">
        <v>192888</v>
      </c>
      <c r="C60" s="2">
        <v>33.300000000000004</v>
      </c>
      <c r="D60" s="2">
        <v>74.400000000000006</v>
      </c>
    </row>
    <row r="61" spans="1:4" ht="15" x14ac:dyDescent="0.3">
      <c r="A61" s="8">
        <v>192889</v>
      </c>
      <c r="B61" s="8">
        <v>196627</v>
      </c>
      <c r="C61" s="2">
        <v>33.300000000000004</v>
      </c>
      <c r="D61" s="2">
        <v>73.400000000000006</v>
      </c>
    </row>
    <row r="62" spans="1:4" ht="15" x14ac:dyDescent="0.3">
      <c r="A62" s="8">
        <v>196628</v>
      </c>
      <c r="B62" s="8">
        <v>200363</v>
      </c>
      <c r="C62" s="2">
        <v>33.300000000000004</v>
      </c>
      <c r="D62" s="2">
        <v>72.899999999999991</v>
      </c>
    </row>
    <row r="63" spans="1:4" ht="15" x14ac:dyDescent="0.3">
      <c r="A63" s="8">
        <v>200364</v>
      </c>
      <c r="B63" s="8">
        <v>204107</v>
      </c>
      <c r="C63" s="2">
        <v>33.300000000000004</v>
      </c>
      <c r="D63" s="2">
        <v>72.2</v>
      </c>
    </row>
    <row r="64" spans="1:4" ht="15" x14ac:dyDescent="0.3">
      <c r="A64" s="8">
        <v>204108</v>
      </c>
      <c r="B64" s="8">
        <v>207845</v>
      </c>
      <c r="C64" s="2">
        <v>33.300000000000004</v>
      </c>
      <c r="D64" s="2">
        <v>71.399999999999991</v>
      </c>
    </row>
    <row r="65" spans="1:4" ht="15" x14ac:dyDescent="0.3">
      <c r="A65" s="8">
        <v>207846</v>
      </c>
      <c r="B65" s="8">
        <v>211586</v>
      </c>
      <c r="C65" s="2">
        <v>33.300000000000004</v>
      </c>
      <c r="D65" s="2">
        <v>70.7</v>
      </c>
    </row>
    <row r="66" spans="1:4" ht="15" x14ac:dyDescent="0.3">
      <c r="A66" s="8">
        <v>211587</v>
      </c>
      <c r="B66" s="8">
        <v>215327</v>
      </c>
      <c r="C66" s="2">
        <v>33.300000000000004</v>
      </c>
      <c r="D66" s="2">
        <v>70.099999999999994</v>
      </c>
    </row>
    <row r="67" spans="1:4" ht="15" x14ac:dyDescent="0.3">
      <c r="A67" s="8">
        <v>215328</v>
      </c>
      <c r="B67" s="8">
        <v>219065</v>
      </c>
      <c r="C67" s="2">
        <v>33.300000000000004</v>
      </c>
      <c r="D67" s="2">
        <v>69.3</v>
      </c>
    </row>
    <row r="68" spans="1:4" ht="15" x14ac:dyDescent="0.3">
      <c r="A68" s="8">
        <v>219066</v>
      </c>
      <c r="B68" s="8">
        <v>222806</v>
      </c>
      <c r="C68" s="2">
        <v>33.300000000000004</v>
      </c>
      <c r="D68" s="2">
        <v>68.5</v>
      </c>
    </row>
    <row r="69" spans="1:4" ht="15" x14ac:dyDescent="0.3">
      <c r="A69" s="8">
        <v>222807</v>
      </c>
      <c r="B69" s="8">
        <v>226545</v>
      </c>
      <c r="C69" s="2">
        <v>33.300000000000004</v>
      </c>
      <c r="D69" s="2">
        <v>68</v>
      </c>
    </row>
    <row r="70" spans="1:4" ht="15" x14ac:dyDescent="0.3">
      <c r="A70" s="8">
        <v>226546</v>
      </c>
      <c r="B70" s="7">
        <v>999999</v>
      </c>
      <c r="C70" s="2">
        <v>33.300000000000004</v>
      </c>
      <c r="D70" s="2">
        <v>67.100000000000009</v>
      </c>
    </row>
    <row r="71" spans="1:4" x14ac:dyDescent="0.3">
      <c r="A7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DE6-CC8B-4C89-87D7-6E9E8B11E12D}">
  <dimension ref="A1:F14"/>
  <sheetViews>
    <sheetView topLeftCell="A7" workbookViewId="0">
      <selection activeCell="C10" sqref="C10:F12"/>
    </sheetView>
  </sheetViews>
  <sheetFormatPr defaultRowHeight="14.4" x14ac:dyDescent="0.3"/>
  <cols>
    <col min="1" max="1" width="13.6640625" bestFit="1" customWidth="1"/>
  </cols>
  <sheetData>
    <row r="1" spans="1:6" x14ac:dyDescent="0.3">
      <c r="A1" t="s">
        <v>29</v>
      </c>
      <c r="D1" s="1">
        <v>10.71</v>
      </c>
      <c r="F1" s="2"/>
    </row>
    <row r="2" spans="1:6" x14ac:dyDescent="0.3">
      <c r="A2" t="s">
        <v>30</v>
      </c>
      <c r="D2" s="1">
        <v>9.52</v>
      </c>
      <c r="F2" s="2"/>
    </row>
    <row r="3" spans="1:6" x14ac:dyDescent="0.3">
      <c r="A3" t="s">
        <v>38</v>
      </c>
      <c r="D3" s="1">
        <v>8.1</v>
      </c>
      <c r="F3" s="2"/>
    </row>
    <row r="9" spans="1:6" x14ac:dyDescent="0.3">
      <c r="C9" s="4" t="s">
        <v>3</v>
      </c>
      <c r="D9" s="4" t="s">
        <v>4</v>
      </c>
      <c r="E9" s="4" t="s">
        <v>5</v>
      </c>
      <c r="F9" s="4" t="s">
        <v>7</v>
      </c>
    </row>
    <row r="10" spans="1:6" x14ac:dyDescent="0.3">
      <c r="B10" t="s">
        <v>29</v>
      </c>
      <c r="C10" s="1">
        <f>IF('Kinderopvang-Wijzer'!D$24=basisinfo2025!$B10,+$D1,0)</f>
        <v>10.71</v>
      </c>
      <c r="D10" s="1">
        <f>IF('Kinderopvang-Wijzer'!E$24=basisinfo2025!$B10,+$D1,0)</f>
        <v>0</v>
      </c>
      <c r="E10" s="1">
        <f>IF('Kinderopvang-Wijzer'!F$24=basisinfo2025!$B10,+$D1,0)</f>
        <v>0</v>
      </c>
      <c r="F10" s="1">
        <f>IF('Kinderopvang-Wijzer'!G$24=basisinfo2025!$B10,+$D1,0)</f>
        <v>0</v>
      </c>
    </row>
    <row r="11" spans="1:6" x14ac:dyDescent="0.3">
      <c r="B11" t="s">
        <v>30</v>
      </c>
      <c r="C11" s="1">
        <f>IF('Kinderopvang-Wijzer'!D$24=basisinfo2025!$B11,+$D2,0)</f>
        <v>0</v>
      </c>
      <c r="D11" s="1">
        <f>IF('Kinderopvang-Wijzer'!E$24=basisinfo2025!$B11,+$D2,0)</f>
        <v>9.52</v>
      </c>
      <c r="E11" s="1">
        <f>IF('Kinderopvang-Wijzer'!F$24=basisinfo2025!$B11,+$D2,0)</f>
        <v>9.52</v>
      </c>
      <c r="F11" s="1">
        <f>IF('Kinderopvang-Wijzer'!G$24=basisinfo2025!$B11,+$D2,0)</f>
        <v>0</v>
      </c>
    </row>
    <row r="12" spans="1:6" x14ac:dyDescent="0.3">
      <c r="B12" t="s">
        <v>38</v>
      </c>
      <c r="C12" s="1">
        <f>IF('Kinderopvang-Wijzer'!D$24=basisinfo2025!$B12,+$D3,0)</f>
        <v>0</v>
      </c>
      <c r="D12" s="1">
        <f>IF('Kinderopvang-Wijzer'!E$24=basisinfo2025!$B12,+$D3,0)</f>
        <v>0</v>
      </c>
      <c r="E12" s="1">
        <f>IF('Kinderopvang-Wijzer'!F$24=basisinfo2025!$B12,+$D3,0)</f>
        <v>0</v>
      </c>
      <c r="F12" s="1">
        <f>IF('Kinderopvang-Wijzer'!G$24=basisinfo2025!$B12,+$D3,0)</f>
        <v>8.1</v>
      </c>
    </row>
    <row r="13" spans="1:6" x14ac:dyDescent="0.3">
      <c r="A13" t="s">
        <v>37</v>
      </c>
      <c r="C13" s="5">
        <f>SUM(C10:C12)</f>
        <v>10.71</v>
      </c>
      <c r="D13" s="5">
        <f t="shared" ref="D13:F13" si="0">SUM(D10:D12)</f>
        <v>9.52</v>
      </c>
      <c r="E13" s="5">
        <f t="shared" si="0"/>
        <v>9.52</v>
      </c>
      <c r="F13" s="5">
        <f t="shared" si="0"/>
        <v>8.1</v>
      </c>
    </row>
    <row r="14" spans="1:6" x14ac:dyDescent="0.3">
      <c r="C14" s="6"/>
      <c r="D14" s="6"/>
      <c r="E14" s="6"/>
      <c r="F14"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EF9B-1ED2-43E9-A028-DD79CC588AA3}">
  <dimension ref="A1:F14"/>
  <sheetViews>
    <sheetView workbookViewId="0">
      <selection activeCell="C10" sqref="C10"/>
    </sheetView>
  </sheetViews>
  <sheetFormatPr defaultRowHeight="14.4" x14ac:dyDescent="0.3"/>
  <cols>
    <col min="1" max="1" width="13.6640625" bestFit="1" customWidth="1"/>
  </cols>
  <sheetData>
    <row r="1" spans="1:6" x14ac:dyDescent="0.3">
      <c r="A1" t="s">
        <v>29</v>
      </c>
      <c r="D1" s="1">
        <v>10.25</v>
      </c>
      <c r="F1" s="2"/>
    </row>
    <row r="2" spans="1:6" x14ac:dyDescent="0.3">
      <c r="A2" t="s">
        <v>30</v>
      </c>
      <c r="D2" s="1">
        <v>9.1199999999999992</v>
      </c>
      <c r="F2" s="2"/>
    </row>
    <row r="3" spans="1:6" x14ac:dyDescent="0.3">
      <c r="A3" t="s">
        <v>38</v>
      </c>
      <c r="D3" s="1">
        <v>7.53</v>
      </c>
      <c r="F3" s="2"/>
    </row>
    <row r="9" spans="1:6" x14ac:dyDescent="0.3">
      <c r="C9" s="4" t="s">
        <v>3</v>
      </c>
      <c r="D9" s="4" t="s">
        <v>4</v>
      </c>
      <c r="E9" s="4" t="s">
        <v>5</v>
      </c>
      <c r="F9" s="4" t="s">
        <v>7</v>
      </c>
    </row>
    <row r="10" spans="1:6" x14ac:dyDescent="0.3">
      <c r="B10" t="s">
        <v>29</v>
      </c>
      <c r="C10" s="1">
        <f>IF('Kinderopvang-Wijzer'!D$24=basisinfo2025!$B10,+$D1,0)</f>
        <v>10.25</v>
      </c>
      <c r="D10" s="1">
        <f>IF('Kinderopvang-Wijzer'!E$24=basisinfo2025!$B10,+$D1,0)</f>
        <v>0</v>
      </c>
      <c r="E10" s="1">
        <f>IF('Kinderopvang-Wijzer'!F$24=basisinfo2025!$B10,+$D1,0)</f>
        <v>0</v>
      </c>
      <c r="F10" s="1">
        <f>IF('Kinderopvang-Wijzer'!G$24=basisinfo2025!$B10,+$D1,0)</f>
        <v>0</v>
      </c>
    </row>
    <row r="11" spans="1:6" x14ac:dyDescent="0.3">
      <c r="B11" t="s">
        <v>30</v>
      </c>
      <c r="C11" s="1">
        <f>IF('Kinderopvang-Wijzer'!D$24=basisinfo2025!$B11,+$D2,0)</f>
        <v>0</v>
      </c>
      <c r="D11" s="1">
        <f>IF('Kinderopvang-Wijzer'!E$24=basisinfo2025!$B11,+$D2,0)</f>
        <v>9.1199999999999992</v>
      </c>
      <c r="E11" s="1">
        <f>IF('Kinderopvang-Wijzer'!F$24=basisinfo2025!$B11,+$D2,0)</f>
        <v>9.1199999999999992</v>
      </c>
      <c r="F11" s="1">
        <f>IF('Kinderopvang-Wijzer'!G$24=basisinfo2025!$B11,+$D2,0)</f>
        <v>0</v>
      </c>
    </row>
    <row r="12" spans="1:6" x14ac:dyDescent="0.3">
      <c r="B12" t="s">
        <v>38</v>
      </c>
      <c r="C12" s="1">
        <f>IF('Kinderopvang-Wijzer'!D$24=basisinfo2025!$B12,+$D3,0)</f>
        <v>0</v>
      </c>
      <c r="D12" s="1">
        <f>IF('Kinderopvang-Wijzer'!E$24=basisinfo2025!$B12,+$D3,0)</f>
        <v>0</v>
      </c>
      <c r="E12" s="1">
        <f>IF('Kinderopvang-Wijzer'!F$24=basisinfo2025!$B12,+$D3,0)</f>
        <v>0</v>
      </c>
      <c r="F12" s="1">
        <f>IF('Kinderopvang-Wijzer'!G$24=basisinfo2025!$B12,+$D3,0)</f>
        <v>7.53</v>
      </c>
    </row>
    <row r="13" spans="1:6" x14ac:dyDescent="0.3">
      <c r="A13" t="s">
        <v>37</v>
      </c>
      <c r="C13" s="5">
        <f>SUM(C10:C12)</f>
        <v>10.25</v>
      </c>
      <c r="D13" s="5">
        <f t="shared" ref="D13:F13" si="0">SUM(D10:D12)</f>
        <v>9.1199999999999992</v>
      </c>
      <c r="E13" s="5">
        <f t="shared" si="0"/>
        <v>9.1199999999999992</v>
      </c>
      <c r="F13" s="5">
        <f t="shared" si="0"/>
        <v>7.53</v>
      </c>
    </row>
    <row r="14" spans="1:6" x14ac:dyDescent="0.3">
      <c r="C14" s="6"/>
      <c r="D14" s="6"/>
      <c r="E14" s="6"/>
      <c r="F14"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0A1C-CF95-4611-B1A2-1BA2BC1D19AD}">
  <dimension ref="A1:D71"/>
  <sheetViews>
    <sheetView workbookViewId="0">
      <selection activeCell="A3" sqref="A3"/>
    </sheetView>
  </sheetViews>
  <sheetFormatPr defaultRowHeight="14.4" x14ac:dyDescent="0.3"/>
  <cols>
    <col min="1" max="2" width="15.77734375" style="3" customWidth="1"/>
    <col min="3" max="4" width="15.77734375" style="2" customWidth="1"/>
  </cols>
  <sheetData>
    <row r="1" spans="1:4" ht="57.6" x14ac:dyDescent="0.3">
      <c r="A1" s="153" t="s">
        <v>20</v>
      </c>
      <c r="B1" s="153" t="s">
        <v>0</v>
      </c>
      <c r="C1" s="154" t="s">
        <v>1</v>
      </c>
      <c r="D1" s="154" t="s">
        <v>2</v>
      </c>
    </row>
    <row r="2" spans="1:4" ht="15" x14ac:dyDescent="0.3">
      <c r="A2" s="7">
        <v>0</v>
      </c>
      <c r="B2" s="8">
        <v>22346</v>
      </c>
      <c r="C2" s="2">
        <v>96</v>
      </c>
      <c r="D2" s="2">
        <v>96</v>
      </c>
    </row>
    <row r="3" spans="1:4" ht="15" x14ac:dyDescent="0.3">
      <c r="A3" s="8">
        <v>22347</v>
      </c>
      <c r="B3" s="8">
        <v>23834</v>
      </c>
      <c r="C3" s="2">
        <v>96</v>
      </c>
      <c r="D3" s="2">
        <v>96</v>
      </c>
    </row>
    <row r="4" spans="1:4" ht="15" x14ac:dyDescent="0.3">
      <c r="A4" s="8">
        <v>23835</v>
      </c>
      <c r="B4" s="8">
        <v>25320</v>
      </c>
      <c r="C4" s="2">
        <v>96</v>
      </c>
      <c r="D4" s="2">
        <v>96</v>
      </c>
    </row>
    <row r="5" spans="1:4" ht="15" x14ac:dyDescent="0.3">
      <c r="A5" s="8">
        <v>25321</v>
      </c>
      <c r="B5" s="8">
        <v>26810</v>
      </c>
      <c r="C5" s="2">
        <v>96</v>
      </c>
      <c r="D5" s="2">
        <v>96</v>
      </c>
    </row>
    <row r="6" spans="1:4" ht="15" x14ac:dyDescent="0.3">
      <c r="A6" s="8">
        <v>26811</v>
      </c>
      <c r="B6" s="8">
        <v>28297</v>
      </c>
      <c r="C6" s="2">
        <v>96</v>
      </c>
      <c r="D6" s="2">
        <v>96</v>
      </c>
    </row>
    <row r="7" spans="1:4" ht="15" x14ac:dyDescent="0.3">
      <c r="A7" s="8">
        <v>28298</v>
      </c>
      <c r="B7" s="8">
        <v>29786</v>
      </c>
      <c r="C7" s="2">
        <v>95.5</v>
      </c>
      <c r="D7" s="2">
        <v>95.6</v>
      </c>
    </row>
    <row r="8" spans="1:4" ht="15" x14ac:dyDescent="0.3">
      <c r="A8" s="8">
        <v>29787</v>
      </c>
      <c r="B8" s="8">
        <v>31273</v>
      </c>
      <c r="C8" s="2">
        <v>94.399999999999991</v>
      </c>
      <c r="D8" s="2">
        <v>95.399999999999991</v>
      </c>
    </row>
    <row r="9" spans="1:4" ht="15" x14ac:dyDescent="0.3">
      <c r="A9" s="8">
        <v>31274</v>
      </c>
      <c r="B9" s="8">
        <v>32757</v>
      </c>
      <c r="C9" s="2">
        <v>93.4</v>
      </c>
      <c r="D9" s="2">
        <v>95.199999999999989</v>
      </c>
    </row>
    <row r="10" spans="1:4" ht="15" x14ac:dyDescent="0.3">
      <c r="A10" s="8">
        <v>32758</v>
      </c>
      <c r="B10" s="8">
        <v>34357</v>
      </c>
      <c r="C10" s="2">
        <v>92.5</v>
      </c>
      <c r="D10" s="2">
        <v>95</v>
      </c>
    </row>
    <row r="11" spans="1:4" ht="15" x14ac:dyDescent="0.3">
      <c r="A11" s="8">
        <v>34358</v>
      </c>
      <c r="B11" s="8">
        <v>35955</v>
      </c>
      <c r="C11" s="2">
        <v>91.9</v>
      </c>
      <c r="D11" s="2">
        <v>94.899999999999991</v>
      </c>
    </row>
    <row r="12" spans="1:4" ht="15" x14ac:dyDescent="0.3">
      <c r="A12" s="8">
        <v>35956</v>
      </c>
      <c r="B12" s="8">
        <v>37557</v>
      </c>
      <c r="C12" s="2">
        <v>90.9</v>
      </c>
      <c r="D12" s="2">
        <v>94.699999999999989</v>
      </c>
    </row>
    <row r="13" spans="1:4" ht="15" x14ac:dyDescent="0.3">
      <c r="A13" s="8">
        <v>37558</v>
      </c>
      <c r="B13" s="8">
        <v>39155</v>
      </c>
      <c r="C13" s="2">
        <v>90.4</v>
      </c>
      <c r="D13" s="2">
        <v>94.5</v>
      </c>
    </row>
    <row r="14" spans="1:4" ht="15" x14ac:dyDescent="0.3">
      <c r="A14" s="8">
        <v>39156</v>
      </c>
      <c r="B14" s="8">
        <v>40759</v>
      </c>
      <c r="C14" s="2">
        <v>89.5</v>
      </c>
      <c r="D14" s="2">
        <v>94.5</v>
      </c>
    </row>
    <row r="15" spans="1:4" ht="15" x14ac:dyDescent="0.3">
      <c r="A15" s="8">
        <v>40760</v>
      </c>
      <c r="B15" s="8">
        <v>42359</v>
      </c>
      <c r="C15" s="2">
        <v>88.7</v>
      </c>
      <c r="D15" s="2">
        <v>94.5</v>
      </c>
    </row>
    <row r="16" spans="1:4" ht="15" x14ac:dyDescent="0.3">
      <c r="A16" s="8">
        <v>42360</v>
      </c>
      <c r="B16" s="8">
        <v>43997</v>
      </c>
      <c r="C16" s="2">
        <v>88.1</v>
      </c>
      <c r="D16" s="2">
        <v>94.5</v>
      </c>
    </row>
    <row r="17" spans="1:4" ht="15" x14ac:dyDescent="0.3">
      <c r="A17" s="8">
        <v>43998</v>
      </c>
      <c r="B17" s="8">
        <v>45637</v>
      </c>
      <c r="C17" s="2">
        <v>87.3</v>
      </c>
      <c r="D17" s="2">
        <v>94.5</v>
      </c>
    </row>
    <row r="18" spans="1:4" ht="15" x14ac:dyDescent="0.3">
      <c r="A18" s="8">
        <v>45638</v>
      </c>
      <c r="B18" s="8">
        <v>47278</v>
      </c>
      <c r="C18" s="2">
        <v>86.6</v>
      </c>
      <c r="D18" s="2">
        <v>94.5</v>
      </c>
    </row>
    <row r="19" spans="1:4" ht="15" x14ac:dyDescent="0.3">
      <c r="A19" s="8">
        <v>47279</v>
      </c>
      <c r="B19" s="8">
        <v>48918</v>
      </c>
      <c r="C19" s="2">
        <v>85.9</v>
      </c>
      <c r="D19" s="2">
        <v>94.5</v>
      </c>
    </row>
    <row r="20" spans="1:4" ht="15" x14ac:dyDescent="0.3">
      <c r="A20" s="8">
        <v>48919</v>
      </c>
      <c r="B20" s="8">
        <v>50562</v>
      </c>
      <c r="C20" s="2">
        <v>85</v>
      </c>
      <c r="D20" s="2">
        <v>94.5</v>
      </c>
    </row>
    <row r="21" spans="1:4" ht="15" x14ac:dyDescent="0.3">
      <c r="A21" s="8">
        <v>50563</v>
      </c>
      <c r="B21" s="8">
        <v>52201</v>
      </c>
      <c r="C21" s="2">
        <v>84.5</v>
      </c>
      <c r="D21" s="2">
        <v>94.5</v>
      </c>
    </row>
    <row r="22" spans="1:4" ht="15" x14ac:dyDescent="0.3">
      <c r="A22" s="8">
        <v>52202</v>
      </c>
      <c r="B22" s="8">
        <v>53841</v>
      </c>
      <c r="C22" s="2">
        <v>83.7</v>
      </c>
      <c r="D22" s="2">
        <v>94.5</v>
      </c>
    </row>
    <row r="23" spans="1:4" ht="15" x14ac:dyDescent="0.3">
      <c r="A23" s="8">
        <v>53842</v>
      </c>
      <c r="B23" s="8">
        <v>55482</v>
      </c>
      <c r="C23" s="2">
        <v>83</v>
      </c>
      <c r="D23" s="2">
        <v>94.5</v>
      </c>
    </row>
    <row r="24" spans="1:4" ht="15" x14ac:dyDescent="0.3">
      <c r="A24" s="8">
        <v>55483</v>
      </c>
      <c r="B24" s="8">
        <v>57275</v>
      </c>
      <c r="C24" s="2">
        <v>82.1</v>
      </c>
      <c r="D24" s="2">
        <v>94.5</v>
      </c>
    </row>
    <row r="25" spans="1:4" ht="15" x14ac:dyDescent="0.3">
      <c r="A25" s="8">
        <v>57276</v>
      </c>
      <c r="B25" s="8">
        <v>60791</v>
      </c>
      <c r="C25" s="2">
        <v>80.600000000000009</v>
      </c>
      <c r="D25" s="2">
        <v>94.5</v>
      </c>
    </row>
    <row r="26" spans="1:4" ht="15" x14ac:dyDescent="0.3">
      <c r="A26" s="8">
        <v>60792</v>
      </c>
      <c r="B26" s="8">
        <v>64305</v>
      </c>
      <c r="C26" s="2">
        <v>79.800000000000011</v>
      </c>
      <c r="D26" s="2">
        <v>94.1</v>
      </c>
    </row>
    <row r="27" spans="1:4" ht="15" x14ac:dyDescent="0.3">
      <c r="A27" s="8">
        <v>64306</v>
      </c>
      <c r="B27" s="8">
        <v>67821</v>
      </c>
      <c r="C27" s="2">
        <v>78.7</v>
      </c>
      <c r="D27" s="2">
        <v>93.5</v>
      </c>
    </row>
    <row r="28" spans="1:4" ht="15" x14ac:dyDescent="0.3">
      <c r="A28" s="8">
        <v>67822</v>
      </c>
      <c r="B28" s="8">
        <v>71339</v>
      </c>
      <c r="C28" s="2">
        <v>76.400000000000006</v>
      </c>
      <c r="D28" s="2">
        <v>93.100000000000009</v>
      </c>
    </row>
    <row r="29" spans="1:4" ht="15" x14ac:dyDescent="0.3">
      <c r="A29" s="8">
        <v>71340</v>
      </c>
      <c r="B29" s="8">
        <v>74853</v>
      </c>
      <c r="C29" s="2">
        <v>74.099999999999994</v>
      </c>
      <c r="D29" s="2">
        <v>92.800000000000011</v>
      </c>
    </row>
    <row r="30" spans="1:4" ht="15" x14ac:dyDescent="0.3">
      <c r="A30" s="8">
        <v>74854</v>
      </c>
      <c r="B30" s="8">
        <v>78371</v>
      </c>
      <c r="C30" s="2">
        <v>71.899999999999991</v>
      </c>
      <c r="D30" s="2">
        <v>92.100000000000009</v>
      </c>
    </row>
    <row r="31" spans="1:4" ht="15" x14ac:dyDescent="0.3">
      <c r="A31" s="8">
        <v>78372</v>
      </c>
      <c r="B31" s="8">
        <v>81886</v>
      </c>
      <c r="C31" s="2">
        <v>69.399999999999991</v>
      </c>
      <c r="D31" s="2">
        <v>91.600000000000009</v>
      </c>
    </row>
    <row r="32" spans="1:4" ht="15" x14ac:dyDescent="0.3">
      <c r="A32" s="8">
        <v>81887</v>
      </c>
      <c r="B32" s="8">
        <v>85402</v>
      </c>
      <c r="C32" s="2">
        <v>67.100000000000009</v>
      </c>
      <c r="D32" s="2">
        <v>91.100000000000009</v>
      </c>
    </row>
    <row r="33" spans="1:4" ht="15" x14ac:dyDescent="0.3">
      <c r="A33" s="8">
        <v>85403</v>
      </c>
      <c r="B33" s="8">
        <v>88919</v>
      </c>
      <c r="C33" s="2">
        <v>64.900000000000006</v>
      </c>
      <c r="D33" s="2">
        <v>90.4</v>
      </c>
    </row>
    <row r="34" spans="1:4" ht="15" x14ac:dyDescent="0.3">
      <c r="A34" s="8">
        <v>88920</v>
      </c>
      <c r="B34" s="8">
        <v>92433</v>
      </c>
      <c r="C34" s="2">
        <v>62.5</v>
      </c>
      <c r="D34" s="2">
        <v>89.8</v>
      </c>
    </row>
    <row r="35" spans="1:4" ht="15" x14ac:dyDescent="0.3">
      <c r="A35" s="8">
        <v>92434</v>
      </c>
      <c r="B35" s="8">
        <v>95954</v>
      </c>
      <c r="C35" s="2">
        <v>60.3</v>
      </c>
      <c r="D35" s="2">
        <v>89.4</v>
      </c>
    </row>
    <row r="36" spans="1:4" ht="15" x14ac:dyDescent="0.3">
      <c r="A36" s="8">
        <v>95955</v>
      </c>
      <c r="B36" s="8">
        <v>99469</v>
      </c>
      <c r="C36" s="2">
        <v>57.8</v>
      </c>
      <c r="D36" s="2">
        <v>89.1</v>
      </c>
    </row>
    <row r="37" spans="1:4" ht="15" x14ac:dyDescent="0.3">
      <c r="A37" s="8">
        <v>99470</v>
      </c>
      <c r="B37" s="8">
        <v>102983</v>
      </c>
      <c r="C37" s="2">
        <v>55.500000000000007</v>
      </c>
      <c r="D37" s="2">
        <v>88.4</v>
      </c>
    </row>
    <row r="38" spans="1:4" ht="15" x14ac:dyDescent="0.3">
      <c r="A38" s="8">
        <v>102984</v>
      </c>
      <c r="B38" s="8">
        <v>106499</v>
      </c>
      <c r="C38" s="2">
        <v>53.300000000000004</v>
      </c>
      <c r="D38" s="2">
        <v>88</v>
      </c>
    </row>
    <row r="39" spans="1:4" ht="15" x14ac:dyDescent="0.3">
      <c r="A39" s="8">
        <v>106500</v>
      </c>
      <c r="B39" s="8">
        <v>110084</v>
      </c>
      <c r="C39" s="2">
        <v>50.9</v>
      </c>
      <c r="D39" s="2">
        <v>87.5</v>
      </c>
    </row>
    <row r="40" spans="1:4" ht="15" x14ac:dyDescent="0.3">
      <c r="A40" s="8">
        <v>110085</v>
      </c>
      <c r="B40" s="8">
        <v>113686</v>
      </c>
      <c r="C40" s="2">
        <v>48.8</v>
      </c>
      <c r="D40" s="2">
        <v>86.8</v>
      </c>
    </row>
    <row r="41" spans="1:4" ht="15" x14ac:dyDescent="0.3">
      <c r="A41" s="8">
        <v>113687</v>
      </c>
      <c r="B41" s="8">
        <v>117286</v>
      </c>
      <c r="C41" s="2">
        <v>46.7</v>
      </c>
      <c r="D41" s="2">
        <v>86.3</v>
      </c>
    </row>
    <row r="42" spans="1:4" ht="15" x14ac:dyDescent="0.3">
      <c r="A42" s="8">
        <v>117287</v>
      </c>
      <c r="B42" s="8">
        <v>120887</v>
      </c>
      <c r="C42" s="2">
        <v>44.6</v>
      </c>
      <c r="D42" s="2">
        <v>85.9</v>
      </c>
    </row>
    <row r="43" spans="1:4" ht="15" x14ac:dyDescent="0.3">
      <c r="A43" s="8">
        <v>120888</v>
      </c>
      <c r="B43" s="8">
        <v>124485</v>
      </c>
      <c r="C43" s="2">
        <v>42.4</v>
      </c>
      <c r="D43" s="2">
        <v>85.6</v>
      </c>
    </row>
    <row r="44" spans="1:4" ht="15" x14ac:dyDescent="0.3">
      <c r="A44" s="8">
        <v>124486</v>
      </c>
      <c r="B44" s="8">
        <v>128088</v>
      </c>
      <c r="C44" s="2">
        <v>40.5</v>
      </c>
      <c r="D44" s="2">
        <v>84.899999999999991</v>
      </c>
    </row>
    <row r="45" spans="1:4" ht="15" x14ac:dyDescent="0.3">
      <c r="A45" s="8">
        <v>128089</v>
      </c>
      <c r="B45" s="8">
        <v>131690</v>
      </c>
      <c r="C45" s="2">
        <v>38.6</v>
      </c>
      <c r="D45" s="2">
        <v>84.3</v>
      </c>
    </row>
    <row r="46" spans="1:4" ht="15" x14ac:dyDescent="0.3">
      <c r="A46" s="8">
        <v>131691</v>
      </c>
      <c r="B46" s="8">
        <v>135292</v>
      </c>
      <c r="C46" s="2">
        <v>36.700000000000003</v>
      </c>
      <c r="D46" s="2">
        <v>83.899999999999991</v>
      </c>
    </row>
    <row r="47" spans="1:4" ht="15" x14ac:dyDescent="0.3">
      <c r="A47" s="8">
        <v>135293</v>
      </c>
      <c r="B47" s="8">
        <v>138889</v>
      </c>
      <c r="C47" s="2">
        <v>34.699999999999996</v>
      </c>
      <c r="D47" s="2">
        <v>83.3</v>
      </c>
    </row>
    <row r="48" spans="1:4" ht="15" x14ac:dyDescent="0.3">
      <c r="A48" s="8">
        <v>138890</v>
      </c>
      <c r="B48" s="8">
        <v>142489</v>
      </c>
      <c r="C48" s="2">
        <v>33.300000000000004</v>
      </c>
      <c r="D48" s="2">
        <v>82.899999999999991</v>
      </c>
    </row>
    <row r="49" spans="1:4" ht="15" x14ac:dyDescent="0.3">
      <c r="A49" s="8">
        <v>142490</v>
      </c>
      <c r="B49" s="8">
        <v>146092</v>
      </c>
      <c r="C49" s="2">
        <v>33.300000000000004</v>
      </c>
      <c r="D49" s="2">
        <v>82.199999999999989</v>
      </c>
    </row>
    <row r="50" spans="1:4" ht="15" x14ac:dyDescent="0.3">
      <c r="A50" s="8">
        <v>146093</v>
      </c>
      <c r="B50" s="8">
        <v>149691</v>
      </c>
      <c r="C50" s="2">
        <v>33.300000000000004</v>
      </c>
      <c r="D50" s="2">
        <v>81.599999999999994</v>
      </c>
    </row>
    <row r="51" spans="1:4" ht="15" x14ac:dyDescent="0.3">
      <c r="A51" s="8">
        <v>149692</v>
      </c>
      <c r="B51" s="8">
        <v>153292</v>
      </c>
      <c r="C51" s="2">
        <v>33.300000000000004</v>
      </c>
      <c r="D51" s="2">
        <v>80.600000000000009</v>
      </c>
    </row>
    <row r="52" spans="1:4" ht="15" x14ac:dyDescent="0.3">
      <c r="A52" s="8">
        <v>153293</v>
      </c>
      <c r="B52" s="8">
        <v>156891</v>
      </c>
      <c r="C52" s="2">
        <v>33.300000000000004</v>
      </c>
      <c r="D52" s="2">
        <v>80.300000000000011</v>
      </c>
    </row>
    <row r="53" spans="1:4" ht="15" x14ac:dyDescent="0.3">
      <c r="A53" s="8">
        <v>156892</v>
      </c>
      <c r="B53" s="8">
        <v>160494</v>
      </c>
      <c r="C53" s="2">
        <v>33.300000000000004</v>
      </c>
      <c r="D53" s="2">
        <v>79.5</v>
      </c>
    </row>
    <row r="54" spans="1:4" ht="15" x14ac:dyDescent="0.3">
      <c r="A54" s="8">
        <v>160495</v>
      </c>
      <c r="B54" s="8">
        <v>164098</v>
      </c>
      <c r="C54" s="2">
        <v>33.300000000000004</v>
      </c>
      <c r="D54" s="2">
        <v>78.600000000000009</v>
      </c>
    </row>
    <row r="55" spans="1:4" ht="15" x14ac:dyDescent="0.3">
      <c r="A55" s="8">
        <v>164099</v>
      </c>
      <c r="B55" s="8">
        <v>167696</v>
      </c>
      <c r="C55" s="2">
        <v>33.300000000000004</v>
      </c>
      <c r="D55" s="2">
        <v>78</v>
      </c>
    </row>
    <row r="56" spans="1:4" ht="15" x14ac:dyDescent="0.3">
      <c r="A56" s="8">
        <v>167697</v>
      </c>
      <c r="B56" s="8">
        <v>171297</v>
      </c>
      <c r="C56" s="2">
        <v>33.300000000000004</v>
      </c>
      <c r="D56" s="2">
        <v>77.100000000000009</v>
      </c>
    </row>
    <row r="57" spans="1:4" ht="15" x14ac:dyDescent="0.3">
      <c r="A57" s="8">
        <v>171298</v>
      </c>
      <c r="B57" s="8">
        <v>174895</v>
      </c>
      <c r="C57" s="2">
        <v>33.300000000000004</v>
      </c>
      <c r="D57" s="2">
        <v>76.599999999999994</v>
      </c>
    </row>
    <row r="58" spans="1:4" ht="15" x14ac:dyDescent="0.3">
      <c r="A58" s="8">
        <v>174896</v>
      </c>
      <c r="B58" s="8">
        <v>178498</v>
      </c>
      <c r="C58" s="2">
        <v>33.300000000000004</v>
      </c>
      <c r="D58" s="2">
        <v>75.8</v>
      </c>
    </row>
    <row r="59" spans="1:4" ht="15" x14ac:dyDescent="0.3">
      <c r="A59" s="8">
        <v>178499</v>
      </c>
      <c r="B59" s="8">
        <v>182100</v>
      </c>
      <c r="C59" s="2">
        <v>33.300000000000004</v>
      </c>
      <c r="D59" s="2">
        <v>75.099999999999994</v>
      </c>
    </row>
    <row r="60" spans="1:4" ht="15" x14ac:dyDescent="0.3">
      <c r="A60" s="8">
        <v>182101</v>
      </c>
      <c r="B60" s="8">
        <v>185701</v>
      </c>
      <c r="C60" s="2">
        <v>33.300000000000004</v>
      </c>
      <c r="D60" s="2">
        <v>74.400000000000006</v>
      </c>
    </row>
    <row r="61" spans="1:4" ht="15" x14ac:dyDescent="0.3">
      <c r="A61" s="8">
        <v>185702</v>
      </c>
      <c r="B61" s="8">
        <v>189301</v>
      </c>
      <c r="C61" s="2">
        <v>33.300000000000004</v>
      </c>
      <c r="D61" s="2">
        <v>73.400000000000006</v>
      </c>
    </row>
    <row r="62" spans="1:4" ht="15" x14ac:dyDescent="0.3">
      <c r="A62" s="8">
        <v>189302</v>
      </c>
      <c r="B62" s="8">
        <v>192898</v>
      </c>
      <c r="C62" s="2">
        <v>33.300000000000004</v>
      </c>
      <c r="D62" s="2">
        <v>72.899999999999991</v>
      </c>
    </row>
    <row r="63" spans="1:4" ht="15" x14ac:dyDescent="0.3">
      <c r="A63" s="8">
        <v>192899</v>
      </c>
      <c r="B63" s="8">
        <v>196502</v>
      </c>
      <c r="C63" s="2">
        <v>33.300000000000004</v>
      </c>
      <c r="D63" s="2">
        <v>72.2</v>
      </c>
    </row>
    <row r="64" spans="1:4" ht="15" x14ac:dyDescent="0.3">
      <c r="A64" s="8">
        <v>196503</v>
      </c>
      <c r="B64" s="8">
        <v>200101</v>
      </c>
      <c r="C64" s="2">
        <v>33.300000000000004</v>
      </c>
      <c r="D64" s="2">
        <v>71.399999999999991</v>
      </c>
    </row>
    <row r="65" spans="1:4" ht="15" x14ac:dyDescent="0.3">
      <c r="A65" s="8">
        <v>200102</v>
      </c>
      <c r="B65" s="8">
        <v>203703</v>
      </c>
      <c r="C65" s="2">
        <v>33.300000000000004</v>
      </c>
      <c r="D65" s="2">
        <v>70.7</v>
      </c>
    </row>
    <row r="66" spans="1:4" ht="15" x14ac:dyDescent="0.3">
      <c r="A66" s="8">
        <v>203704</v>
      </c>
      <c r="B66" s="8">
        <v>207304</v>
      </c>
      <c r="C66" s="2">
        <v>33.300000000000004</v>
      </c>
      <c r="D66" s="2">
        <v>70.099999999999994</v>
      </c>
    </row>
    <row r="67" spans="1:4" ht="15" x14ac:dyDescent="0.3">
      <c r="A67" s="8">
        <v>207305</v>
      </c>
      <c r="B67" s="8">
        <v>210903</v>
      </c>
      <c r="C67" s="2">
        <v>33.300000000000004</v>
      </c>
      <c r="D67" s="2">
        <v>69.3</v>
      </c>
    </row>
    <row r="68" spans="1:4" ht="15" x14ac:dyDescent="0.3">
      <c r="A68" s="8">
        <v>210904</v>
      </c>
      <c r="B68" s="8">
        <v>214505</v>
      </c>
      <c r="C68" s="2">
        <v>33.300000000000004</v>
      </c>
      <c r="D68" s="2">
        <v>68.5</v>
      </c>
    </row>
    <row r="69" spans="1:4" ht="15" x14ac:dyDescent="0.3">
      <c r="A69" s="8">
        <v>214506</v>
      </c>
      <c r="B69" s="8">
        <v>218104</v>
      </c>
      <c r="C69" s="2">
        <v>33.300000000000004</v>
      </c>
      <c r="D69" s="2">
        <v>68</v>
      </c>
    </row>
    <row r="70" spans="1:4" ht="15" x14ac:dyDescent="0.3">
      <c r="A70" s="8">
        <v>218105</v>
      </c>
      <c r="B70" s="7">
        <v>9999999</v>
      </c>
      <c r="C70" s="2">
        <v>33.300000000000004</v>
      </c>
      <c r="D70" s="2">
        <v>67.100000000000009</v>
      </c>
    </row>
    <row r="71" spans="1:4" x14ac:dyDescent="0.3">
      <c r="A7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Kinderopvang-Wijzer</vt:lpstr>
      <vt:lpstr>Berekening2024</vt:lpstr>
      <vt:lpstr>tabelkot2025</vt:lpstr>
      <vt:lpstr>basisinfo2025</vt:lpstr>
      <vt:lpstr>basisinfo2024</vt:lpstr>
      <vt:lpstr>tabelkot2024</vt:lpstr>
      <vt:lpstr>'Kinderopvang-Wijzer'!Afdrukbereik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Kinderopvang-Wijzer.nl</dc:creator>
  <cp:lastPrinted>2022-06-13T18:09:06Z</cp:lastPrinted>
  <dcterms:created xsi:type="dcterms:W3CDTF">2020-11-21T07:26:05Z</dcterms:created>
  <dcterms:modified xsi:type="dcterms:W3CDTF">2024-09-30T18:43:57Z</dcterms:modified>
</cp:coreProperties>
</file>