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kinderopvangwijzer\"/>
    </mc:Choice>
  </mc:AlternateContent>
  <workbookProtection workbookAlgorithmName="SHA-512" workbookHashValue="kXKKpTQwKi5aO4oCPJIewvXR6gSD5sMj3RL/eYzJwgDqfGOr+3B2boPtlMyUluPNFaW1dVh9f5sYrI0Yi940Xg==" workbookSaltValue="tt+GusCPG79P1ezrSZ42Kw==" workbookSpinCount="100000" lockStructure="1"/>
  <bookViews>
    <workbookView xWindow="0" yWindow="0" windowWidth="23040" windowHeight="9384"/>
  </bookViews>
  <sheets>
    <sheet name="Kinderopvang-Wijzer" sheetId="1" r:id="rId1"/>
    <sheet name="Berekening 1" sheetId="4" state="hidden" r:id="rId2"/>
    <sheet name="berekening 2" sheetId="5" state="hidden" r:id="rId3"/>
    <sheet name="basisinfo" sheetId="3" state="hidden" r:id="rId4"/>
    <sheet name="basisinfo1" sheetId="6" state="hidden" r:id="rId5"/>
    <sheet name="tabelkot2023" sheetId="2" state="hidden" r:id="rId6"/>
    <sheet name="basisinfo2" sheetId="7" state="hidden" r:id="rId7"/>
  </sheets>
  <definedNames>
    <definedName name="_xlnm.Print_Area" localSheetId="0">'Kinderopvang-Wijzer'!$B$1:$H$77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 l="1"/>
  <c r="F11" i="4"/>
  <c r="E11" i="4"/>
  <c r="D11" i="4"/>
  <c r="G10" i="4"/>
  <c r="G16" i="4" s="1"/>
  <c r="F10" i="4"/>
  <c r="F16" i="4" s="1"/>
  <c r="E10" i="4"/>
  <c r="E19" i="4" s="1"/>
  <c r="D10" i="4"/>
  <c r="D19" i="4" s="1"/>
  <c r="G9" i="4"/>
  <c r="F9" i="4"/>
  <c r="E9" i="4"/>
  <c r="D9" i="4"/>
  <c r="C5" i="4"/>
  <c r="F15" i="4" s="1"/>
  <c r="F12" i="7"/>
  <c r="E12" i="7"/>
  <c r="D12" i="7"/>
  <c r="C12" i="7"/>
  <c r="F11" i="7"/>
  <c r="E11" i="7"/>
  <c r="D11" i="7"/>
  <c r="C11" i="7"/>
  <c r="F10" i="7"/>
  <c r="E10" i="7"/>
  <c r="D10" i="7"/>
  <c r="C10" i="7"/>
  <c r="F12" i="6"/>
  <c r="E12" i="6"/>
  <c r="D12" i="6"/>
  <c r="C12" i="6"/>
  <c r="F11" i="6"/>
  <c r="E11" i="6"/>
  <c r="D11" i="6"/>
  <c r="C11" i="6"/>
  <c r="F10" i="6"/>
  <c r="E10" i="6"/>
  <c r="D10" i="6"/>
  <c r="C10" i="6"/>
  <c r="G11" i="5"/>
  <c r="F11" i="5"/>
  <c r="F21" i="5" s="1"/>
  <c r="F30" i="5" s="1"/>
  <c r="E11" i="5"/>
  <c r="D11" i="5"/>
  <c r="G10" i="5"/>
  <c r="G19" i="5" s="1"/>
  <c r="F10" i="5"/>
  <c r="F19" i="5" s="1"/>
  <c r="E10" i="5"/>
  <c r="D10" i="5"/>
  <c r="D19" i="5" s="1"/>
  <c r="G9" i="5"/>
  <c r="F9" i="5"/>
  <c r="E9" i="5"/>
  <c r="D9" i="5"/>
  <c r="C5" i="5"/>
  <c r="F15" i="5" s="1"/>
  <c r="F19" i="4" l="1"/>
  <c r="G19" i="4"/>
  <c r="C13" i="6"/>
  <c r="D14" i="4" s="1"/>
  <c r="D13" i="4" s="1"/>
  <c r="D16" i="4"/>
  <c r="E21" i="5"/>
  <c r="E30" i="5" s="1"/>
  <c r="G21" i="5"/>
  <c r="G30" i="5" s="1"/>
  <c r="F16" i="5"/>
  <c r="G16" i="5"/>
  <c r="E21" i="4"/>
  <c r="E30" i="4" s="1"/>
  <c r="F21" i="4"/>
  <c r="F30" i="4" s="1"/>
  <c r="E13" i="7"/>
  <c r="F14" i="5" s="1"/>
  <c r="F13" i="5" s="1"/>
  <c r="F22" i="5" s="1"/>
  <c r="F35" i="5" s="1"/>
  <c r="G21" i="4"/>
  <c r="G30" i="4" s="1"/>
  <c r="F13" i="6"/>
  <c r="G14" i="4" s="1"/>
  <c r="G13" i="4" s="1"/>
  <c r="G22" i="4" s="1"/>
  <c r="G35" i="4" s="1"/>
  <c r="E16" i="4"/>
  <c r="E19" i="5"/>
  <c r="D22" i="4"/>
  <c r="D35" i="4" s="1"/>
  <c r="D13" i="6"/>
  <c r="E14" i="4" s="1"/>
  <c r="E13" i="4" s="1"/>
  <c r="E22" i="4" s="1"/>
  <c r="E35" i="4" s="1"/>
  <c r="D21" i="4"/>
  <c r="D30" i="4" s="1"/>
  <c r="D15" i="4"/>
  <c r="G15" i="4"/>
  <c r="E15" i="4"/>
  <c r="D23" i="4"/>
  <c r="C13" i="7"/>
  <c r="D14" i="5" s="1"/>
  <c r="D13" i="5" s="1"/>
  <c r="D22" i="5" s="1"/>
  <c r="D13" i="7"/>
  <c r="E14" i="5" s="1"/>
  <c r="E13" i="5" s="1"/>
  <c r="E22" i="5" s="1"/>
  <c r="E35" i="5" s="1"/>
  <c r="F13" i="7"/>
  <c r="G14" i="5" s="1"/>
  <c r="G23" i="5" s="1"/>
  <c r="G36" i="5" s="1"/>
  <c r="E13" i="6"/>
  <c r="F14" i="4" s="1"/>
  <c r="F13" i="4" s="1"/>
  <c r="F22" i="4" s="1"/>
  <c r="D16" i="5"/>
  <c r="D21" i="5"/>
  <c r="D30" i="5" s="1"/>
  <c r="E16" i="5"/>
  <c r="D15" i="5"/>
  <c r="G15" i="5"/>
  <c r="E15" i="5"/>
  <c r="F12" i="3"/>
  <c r="E12" i="3"/>
  <c r="D12" i="3"/>
  <c r="F11" i="3"/>
  <c r="E11" i="3"/>
  <c r="D11" i="3"/>
  <c r="F10" i="3"/>
  <c r="E10" i="3"/>
  <c r="D10" i="3"/>
  <c r="C12" i="3"/>
  <c r="C11" i="3"/>
  <c r="C10" i="3"/>
  <c r="H30" i="5" l="1"/>
  <c r="E47" i="1" s="1"/>
  <c r="D25" i="4"/>
  <c r="D48" i="4" s="1"/>
  <c r="E23" i="5"/>
  <c r="E36" i="5" s="1"/>
  <c r="E49" i="5" s="1"/>
  <c r="F23" i="5"/>
  <c r="F36" i="5" s="1"/>
  <c r="F49" i="5" s="1"/>
  <c r="G13" i="5"/>
  <c r="G22" i="5" s="1"/>
  <c r="H21" i="4"/>
  <c r="F23" i="4"/>
  <c r="F36" i="4" s="1"/>
  <c r="E23" i="4"/>
  <c r="E36" i="4" s="1"/>
  <c r="E49" i="4" s="1"/>
  <c r="G23" i="4"/>
  <c r="G36" i="4" s="1"/>
  <c r="G49" i="4" s="1"/>
  <c r="D23" i="5"/>
  <c r="D36" i="5" s="1"/>
  <c r="D35" i="5"/>
  <c r="H22" i="4"/>
  <c r="E25" i="5"/>
  <c r="E48" i="5" s="1"/>
  <c r="D36" i="4"/>
  <c r="D49" i="4" s="1"/>
  <c r="H21" i="5"/>
  <c r="F25" i="5"/>
  <c r="F48" i="5" s="1"/>
  <c r="F50" i="5" s="1"/>
  <c r="F35" i="4"/>
  <c r="H35" i="4" s="1"/>
  <c r="F53" i="1" s="1"/>
  <c r="H30" i="4"/>
  <c r="F47" i="1" s="1"/>
  <c r="F13" i="3"/>
  <c r="G14" i="1" s="1"/>
  <c r="G13" i="1" s="1"/>
  <c r="C13" i="3"/>
  <c r="D14" i="1" s="1"/>
  <c r="D13" i="1" s="1"/>
  <c r="E13" i="3"/>
  <c r="F14" i="1" s="1"/>
  <c r="F13" i="1" s="1"/>
  <c r="D13" i="3"/>
  <c r="E14" i="1" s="1"/>
  <c r="E13" i="1" s="1"/>
  <c r="D26" i="4" l="1"/>
  <c r="D37" i="4" s="1"/>
  <c r="F49" i="4"/>
  <c r="H49" i="4" s="1"/>
  <c r="E26" i="5"/>
  <c r="E31" i="5" s="1"/>
  <c r="E32" i="5" s="1"/>
  <c r="H36" i="5"/>
  <c r="E54" i="1" s="1"/>
  <c r="D25" i="5"/>
  <c r="D26" i="5" s="1"/>
  <c r="D31" i="5" s="1"/>
  <c r="F26" i="5"/>
  <c r="F31" i="5" s="1"/>
  <c r="F32" i="5" s="1"/>
  <c r="H23" i="5"/>
  <c r="G35" i="5"/>
  <c r="G25" i="5"/>
  <c r="H36" i="4"/>
  <c r="F54" i="1" s="1"/>
  <c r="G25" i="4"/>
  <c r="F25" i="4"/>
  <c r="H23" i="4"/>
  <c r="H25" i="4" s="1"/>
  <c r="E25" i="4"/>
  <c r="E48" i="4" s="1"/>
  <c r="E50" i="4" s="1"/>
  <c r="D49" i="5"/>
  <c r="H22" i="5"/>
  <c r="E50" i="5"/>
  <c r="D50" i="4"/>
  <c r="G15" i="1"/>
  <c r="F15" i="1"/>
  <c r="E15" i="1"/>
  <c r="D15" i="1"/>
  <c r="G19" i="1"/>
  <c r="F19" i="1"/>
  <c r="E19" i="1"/>
  <c r="D19" i="1"/>
  <c r="G16" i="1"/>
  <c r="F16" i="1"/>
  <c r="E16" i="1"/>
  <c r="D16" i="1"/>
  <c r="G21" i="1"/>
  <c r="F21" i="1"/>
  <c r="E21" i="1"/>
  <c r="D21" i="1"/>
  <c r="D31" i="4" l="1"/>
  <c r="H25" i="5"/>
  <c r="D48" i="5"/>
  <c r="D37" i="5"/>
  <c r="D38" i="5" s="1"/>
  <c r="E37" i="5"/>
  <c r="E38" i="5" s="1"/>
  <c r="E18" i="5" s="1"/>
  <c r="E43" i="5" s="1"/>
  <c r="F37" i="5"/>
  <c r="F38" i="5" s="1"/>
  <c r="F52" i="5" s="1"/>
  <c r="F26" i="4"/>
  <c r="F31" i="4" s="1"/>
  <c r="F32" i="4" s="1"/>
  <c r="F48" i="4"/>
  <c r="H35" i="5"/>
  <c r="E53" i="1" s="1"/>
  <c r="G49" i="5"/>
  <c r="H49" i="5" s="1"/>
  <c r="G48" i="5"/>
  <c r="G26" i="5"/>
  <c r="E26" i="4"/>
  <c r="E31" i="4" s="1"/>
  <c r="E32" i="4" s="1"/>
  <c r="G48" i="4"/>
  <c r="G50" i="4" s="1"/>
  <c r="G26" i="4"/>
  <c r="G31" i="4" s="1"/>
  <c r="G32" i="4" s="1"/>
  <c r="G37" i="5"/>
  <c r="G38" i="5" s="1"/>
  <c r="D50" i="5"/>
  <c r="D32" i="5"/>
  <c r="D38" i="4"/>
  <c r="D32" i="4"/>
  <c r="F30" i="1"/>
  <c r="D30" i="1"/>
  <c r="E30" i="1"/>
  <c r="G30" i="1"/>
  <c r="E23" i="1"/>
  <c r="E36" i="1" s="1"/>
  <c r="G23" i="1"/>
  <c r="G36" i="1" s="1"/>
  <c r="E22" i="1"/>
  <c r="D22" i="1"/>
  <c r="F23" i="1"/>
  <c r="F36" i="1" s="1"/>
  <c r="H21" i="1"/>
  <c r="F37" i="4" l="1"/>
  <c r="F38" i="4" s="1"/>
  <c r="F18" i="4" s="1"/>
  <c r="F43" i="4" s="1"/>
  <c r="F18" i="5"/>
  <c r="F43" i="5" s="1"/>
  <c r="F40" i="5"/>
  <c r="F41" i="5" s="1"/>
  <c r="E52" i="5"/>
  <c r="E40" i="5"/>
  <c r="E41" i="5" s="1"/>
  <c r="H37" i="5"/>
  <c r="E55" i="1" s="1"/>
  <c r="G50" i="5"/>
  <c r="H50" i="5" s="1"/>
  <c r="G18" i="5"/>
  <c r="G43" i="5" s="1"/>
  <c r="H31" i="4"/>
  <c r="F50" i="4"/>
  <c r="H48" i="4"/>
  <c r="G31" i="5"/>
  <c r="H26" i="5"/>
  <c r="H26" i="4"/>
  <c r="E37" i="4"/>
  <c r="E38" i="4" s="1"/>
  <c r="E40" i="4" s="1"/>
  <c r="H48" i="5"/>
  <c r="G40" i="5"/>
  <c r="G41" i="5" s="1"/>
  <c r="G37" i="4"/>
  <c r="G38" i="4" s="1"/>
  <c r="D40" i="5"/>
  <c r="D52" i="5"/>
  <c r="D41" i="5"/>
  <c r="D18" i="5"/>
  <c r="D43" i="5" s="1"/>
  <c r="D18" i="4"/>
  <c r="D43" i="4" s="1"/>
  <c r="D40" i="4"/>
  <c r="D41" i="4" s="1"/>
  <c r="D52" i="4"/>
  <c r="H30" i="1"/>
  <c r="D47" i="1" s="1"/>
  <c r="E25" i="1"/>
  <c r="E64" i="1" s="1"/>
  <c r="E35" i="1"/>
  <c r="E65" i="1" s="1"/>
  <c r="D35" i="1"/>
  <c r="G22" i="1"/>
  <c r="G25" i="1" s="1"/>
  <c r="G64" i="1" s="1"/>
  <c r="F22" i="1"/>
  <c r="F25" i="1" s="1"/>
  <c r="F64" i="1" s="1"/>
  <c r="D23" i="1"/>
  <c r="D25" i="1" s="1"/>
  <c r="D64" i="1" s="1"/>
  <c r="G52" i="5" l="1"/>
  <c r="F40" i="4"/>
  <c r="F41" i="4" s="1"/>
  <c r="H38" i="5"/>
  <c r="H52" i="5" s="1"/>
  <c r="B53" i="5" s="1"/>
  <c r="H32" i="4"/>
  <c r="F49" i="1" s="1"/>
  <c r="F48" i="1"/>
  <c r="H18" i="5"/>
  <c r="H43" i="5" s="1"/>
  <c r="B44" i="5" s="1"/>
  <c r="E56" i="1"/>
  <c r="G32" i="5"/>
  <c r="H31" i="5"/>
  <c r="E18" i="4"/>
  <c r="E43" i="4" s="1"/>
  <c r="E52" i="4"/>
  <c r="E41" i="4"/>
  <c r="F52" i="4"/>
  <c r="H50" i="4"/>
  <c r="H37" i="4"/>
  <c r="G41" i="4"/>
  <c r="G40" i="4"/>
  <c r="G18" i="4"/>
  <c r="G43" i="4" s="1"/>
  <c r="G52" i="4"/>
  <c r="G35" i="1"/>
  <c r="G65" i="1" s="1"/>
  <c r="F35" i="1"/>
  <c r="F65" i="1" s="1"/>
  <c r="H22" i="1"/>
  <c r="H23" i="1"/>
  <c r="D36" i="1"/>
  <c r="H36" i="1" s="1"/>
  <c r="D54" i="1" s="1"/>
  <c r="H40" i="5" l="1"/>
  <c r="H41" i="5" s="1"/>
  <c r="H32" i="5"/>
  <c r="E49" i="1" s="1"/>
  <c r="E48" i="1"/>
  <c r="H38" i="4"/>
  <c r="F56" i="1" s="1"/>
  <c r="F55" i="1"/>
  <c r="H18" i="4"/>
  <c r="H43" i="4" s="1"/>
  <c r="B44" i="4" s="1"/>
  <c r="H40" i="4"/>
  <c r="H41" i="4" s="1"/>
  <c r="H52" i="4"/>
  <c r="B53" i="4" s="1"/>
  <c r="F66" i="1"/>
  <c r="H25" i="1"/>
  <c r="E26" i="1"/>
  <c r="E31" i="1" s="1"/>
  <c r="E32" i="1" s="1"/>
  <c r="E66" i="1"/>
  <c r="G26" i="1"/>
  <c r="G31" i="1" s="1"/>
  <c r="G32" i="1" s="1"/>
  <c r="G66" i="1"/>
  <c r="D26" i="1"/>
  <c r="D37" i="1" s="1"/>
  <c r="D38" i="1" s="1"/>
  <c r="D65" i="1"/>
  <c r="H65" i="1" s="1"/>
  <c r="H35" i="1"/>
  <c r="D53" i="1" s="1"/>
  <c r="F26" i="1"/>
  <c r="D18" i="1" l="1"/>
  <c r="D43" i="1" s="1"/>
  <c r="D31" i="1"/>
  <c r="D32" i="1" s="1"/>
  <c r="E37" i="1"/>
  <c r="E38" i="1" s="1"/>
  <c r="D66" i="1"/>
  <c r="H66" i="1" s="1"/>
  <c r="H64" i="1"/>
  <c r="G37" i="1"/>
  <c r="G38" i="1" s="1"/>
  <c r="G18" i="1" s="1"/>
  <c r="H26" i="1"/>
  <c r="D40" i="1"/>
  <c r="D41" i="1" s="1"/>
  <c r="F37" i="1"/>
  <c r="F31" i="1"/>
  <c r="F32" i="1" s="1"/>
  <c r="E18" i="1" l="1"/>
  <c r="E43" i="1" s="1"/>
  <c r="G40" i="1"/>
  <c r="G41" i="1" s="1"/>
  <c r="G43" i="1"/>
  <c r="D68" i="1"/>
  <c r="G68" i="1"/>
  <c r="E40" i="1"/>
  <c r="E41" i="1" s="1"/>
  <c r="E68" i="1"/>
  <c r="H31" i="1"/>
  <c r="F38" i="1"/>
  <c r="F18" i="1" s="1"/>
  <c r="H37" i="1"/>
  <c r="H38" i="1" l="1"/>
  <c r="H40" i="1" s="1"/>
  <c r="H41" i="1" s="1"/>
  <c r="D55" i="1"/>
  <c r="H32" i="1"/>
  <c r="D49" i="1" s="1"/>
  <c r="D48" i="1"/>
  <c r="F68" i="1"/>
  <c r="F43" i="1"/>
  <c r="F40" i="1"/>
  <c r="F41" i="1" s="1"/>
  <c r="H68" i="1" l="1"/>
  <c r="B69" i="1" s="1"/>
  <c r="H18" i="1"/>
  <c r="H43" i="1" s="1"/>
  <c r="B44" i="1" s="1"/>
  <c r="D56" i="1"/>
</calcChain>
</file>

<file path=xl/sharedStrings.xml><?xml version="1.0" encoding="utf-8"?>
<sst xmlns="http://schemas.openxmlformats.org/spreadsheetml/2006/main" count="236" uniqueCount="71">
  <si>
    <t>Toetsingsinkomen (gezamenlijk) tot en met</t>
  </si>
  <si>
    <t>Percentage kinderopvangtoeslag 1e kind</t>
  </si>
  <si>
    <t>Percentage kinderopvangtoeslag 2e en volgend kind</t>
  </si>
  <si>
    <t>Kind 1</t>
  </si>
  <si>
    <t>Kind 2</t>
  </si>
  <si>
    <t>Kind 3</t>
  </si>
  <si>
    <t>Aantal uur per maand</t>
  </si>
  <si>
    <t>Kind 4</t>
  </si>
  <si>
    <t>Totaal</t>
  </si>
  <si>
    <t>Uurtarief kinderopvangorganisatie</t>
  </si>
  <si>
    <t>Basisinformatie</t>
  </si>
  <si>
    <t>Maximum uurtarief belastingdienst</t>
  </si>
  <si>
    <t>Vergoeding % volgens tabel kinderopvangtoeslag</t>
  </si>
  <si>
    <t>Maandelijkse factuur kinderopvang</t>
  </si>
  <si>
    <t>Maximaal kinderopvang uren volgens arbeidsuren</t>
  </si>
  <si>
    <t>Niet in aanmerking komende kinderopvanguren / boven maximum</t>
  </si>
  <si>
    <t>Basis uren niet boven maximum</t>
  </si>
  <si>
    <t>Vergoeding kinderopvangtoeslag</t>
  </si>
  <si>
    <t>Totaal kosten factuur kinderopvang</t>
  </si>
  <si>
    <t>Fiscaal jaarinkomen huishouden</t>
  </si>
  <si>
    <t>Toetsingsinkomen(gezamenlijk)vanaf</t>
  </si>
  <si>
    <t>Bijdrage kinderopvangtoeslag</t>
  </si>
  <si>
    <t>-----&gt; selecteer</t>
  </si>
  <si>
    <t>Opvangsoort</t>
  </si>
  <si>
    <t>-----&gt; vul in</t>
  </si>
  <si>
    <t>&lt;---- vul in</t>
  </si>
  <si>
    <t>Let op Kind 1 = het kind met hoogste aantal kinderopvang uren</t>
  </si>
  <si>
    <t>Op zoek naar informatie over de kinderopvang of kinderopvangtoeslag :</t>
  </si>
  <si>
    <t>Op zoek naar een locatie kinderopvang</t>
  </si>
  <si>
    <t>KDV 0-4</t>
  </si>
  <si>
    <t>BSO 4-13</t>
  </si>
  <si>
    <t>Het fiscaal jaarinkomen van het huishouden</t>
  </si>
  <si>
    <t>Niet voor KOT in aanmerking komend (uurtarief)</t>
  </si>
  <si>
    <t>Niet voor KOT in aanmerking komend (boven maximum)</t>
  </si>
  <si>
    <t>In aanmerking komend voor berekening kinderopvangtoeslag</t>
  </si>
  <si>
    <t>Indicatie kinderopvangtoeslag per maand</t>
  </si>
  <si>
    <t>Volg ons ook op Facebook</t>
  </si>
  <si>
    <t>hanteren tarief</t>
  </si>
  <si>
    <t>Gastouder 0-13</t>
  </si>
  <si>
    <t>Volg ons ook op Instagram</t>
  </si>
  <si>
    <t>https://www.instagram.com/kinderopvangwijzer/</t>
  </si>
  <si>
    <t>https://www.kinderopvang-wijzer.nl/info-categorie/kinderopvangtoeslag/</t>
  </si>
  <si>
    <t>https://www.kinderopvang-wijzer.nl/</t>
  </si>
  <si>
    <t>https://www.facebook.com/kinderopvangwijzer</t>
  </si>
  <si>
    <t>Percentage gedeelte boven uurtarief</t>
  </si>
  <si>
    <t>Totaal netto bijdrage</t>
  </si>
  <si>
    <t>Indicatie verlaging van uw netto bijdrage per maand</t>
  </si>
  <si>
    <t>Jouw aandeel in bruto kosten kinderopvang</t>
  </si>
  <si>
    <t>Te hanteren uurtarief</t>
  </si>
  <si>
    <t>Berekening netto kosten per maand</t>
  </si>
  <si>
    <t>Niet in aanmerking komend (boven maximum uurtarief)</t>
  </si>
  <si>
    <t>Niet in aanmerking komend (boven maximum uuraantal)</t>
  </si>
  <si>
    <t>Eigen bijdrage (minimaal gedeelte te betalen)</t>
  </si>
  <si>
    <t>Onderstaande berekening is een indicatie wat uw netto eigen bijdrage zou zijn als de "gratis" kinderopvang in 2025 zou worden ingevoerd. Deze is gebaseerd op de thans bekende gegevens. De plannen hierover zijn nog niet volledig uitgewerkt/bekend. Voorlopig is dit alleen geldend voor WERKENDE ouders</t>
  </si>
  <si>
    <t>Totaal eigen bijdrage (de maandelijke netto kosten)</t>
  </si>
  <si>
    <t>Opbouw totaal eigen bijdrage (de maandelijkse netto kosten)</t>
  </si>
  <si>
    <t>Aandeel in netto kosten door hoger uurtarief</t>
  </si>
  <si>
    <t>Uw aandeel in kosten kinderopvang wegens hogere uurtarief/afname</t>
  </si>
  <si>
    <t>Aan deze berekening kunnen geen rechten worden ontleend, het betreft een indicatie. Wijzigingen voorbehouden</t>
  </si>
  <si>
    <t>https://www.kinderopvanggratis.nl/</t>
  </si>
  <si>
    <t>Informatie over (bijna) gratis kinderopvang</t>
  </si>
  <si>
    <t>Uw aandeel in bruto kosten kinderopvang (4% )</t>
  </si>
  <si>
    <t xml:space="preserve">  </t>
  </si>
  <si>
    <t>Dit model gaat ervan uit dat u recht heeft op KOT</t>
  </si>
  <si>
    <t>Versie 1.3 d.d. 13-12-2022</t>
  </si>
  <si>
    <t>Bereken je netto eigen bijdrage kinderopvangkosten 2023 - bijdrage kinderopvangtoeslag - per maand -Tabellen en uurtarieven KOT zijn definitief vastgesteld - verhoogd uurtarief</t>
  </si>
  <si>
    <t>Bereken je netto eigen bijdrage kinderopvangkosten 2023 - bijdrage kinderopvangtoeslag - per maand -Tabellen en uurtarieven KOT zijn definitief vastgesteld - VERWACHT uurtarief</t>
  </si>
  <si>
    <t>UPDATE 13-12</t>
  </si>
  <si>
    <t>VERWACHTING</t>
  </si>
  <si>
    <t>1E UURTARIEF</t>
  </si>
  <si>
    <t>Versie 1.4 d.d. 18-12-2022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</si>
</sst>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Red]&quot;€&quot;\ \-#,##0"/>
    <numFmt numFmtId="42" formatCode="_ &quot;€&quot;\ * #,##0_ ;_ &quot;€&quot;\ * \-#,##0_ ;_ &quot;€&quot;\ * &quot;-&quot;_ ;_ @_ "/>
    <numFmt numFmtId="44" formatCode="_ &quot;€&quot;\ * #,##0.00_ ;_ &quot;€&quot;\ * \-#,##0.00_ ;_ &quot;€&quot;\ * &quot;-&quot;??_ ;_ @_ "/>
  </numFmts>
  <fonts count="20" x14ac:knownFonts="1">
    <font>
      <sz val="11"/>
      <color theme="1"/>
      <name val="Calibri"/>
      <family val="2"/>
      <scheme val="minor"/>
    </font>
    <font>
      <u/>
      <sz val="11"/>
      <color theme="10"/>
      <name val="Calibri"/>
      <family val="2"/>
      <scheme val="minor"/>
    </font>
    <font>
      <b/>
      <sz val="11"/>
      <color theme="1"/>
      <name val="Calibri"/>
      <family val="2"/>
      <scheme val="minor"/>
    </font>
    <font>
      <sz val="11"/>
      <color theme="1"/>
      <name val="Arial Narrow"/>
      <family val="2"/>
    </font>
    <font>
      <sz val="10"/>
      <color rgb="FF4D4D4D"/>
      <name val="Segoe UI"/>
      <family val="2"/>
    </font>
    <font>
      <b/>
      <sz val="14"/>
      <color theme="1"/>
      <name val="Arial"/>
      <family val="2"/>
    </font>
    <font>
      <sz val="11"/>
      <color theme="1"/>
      <name val="Arial"/>
      <family val="2"/>
    </font>
    <font>
      <b/>
      <sz val="11"/>
      <color theme="1"/>
      <name val="Arial"/>
      <family val="2"/>
    </font>
    <font>
      <b/>
      <sz val="12"/>
      <color rgb="FFFF0000"/>
      <name val="Arial"/>
      <family val="2"/>
    </font>
    <font>
      <sz val="11"/>
      <color rgb="FFFF0000"/>
      <name val="Arial"/>
      <family val="2"/>
    </font>
    <font>
      <b/>
      <sz val="11"/>
      <color rgb="FFFF0000"/>
      <name val="Arial"/>
      <family val="2"/>
    </font>
    <font>
      <u val="singleAccounting"/>
      <sz val="11"/>
      <color theme="1"/>
      <name val="Arial"/>
      <family val="2"/>
    </font>
    <font>
      <sz val="8"/>
      <color theme="1"/>
      <name val="Arial"/>
      <family val="2"/>
    </font>
    <font>
      <sz val="9"/>
      <color theme="1"/>
      <name val="Arial"/>
      <family val="2"/>
    </font>
    <font>
      <u/>
      <sz val="9"/>
      <color theme="10"/>
      <name val="Arial"/>
      <family val="2"/>
    </font>
    <font>
      <sz val="11"/>
      <name val="Arial"/>
      <family val="2"/>
    </font>
    <font>
      <b/>
      <sz val="12"/>
      <color theme="1"/>
      <name val="Arial"/>
      <family val="2"/>
    </font>
    <font>
      <sz val="12"/>
      <color theme="1"/>
      <name val="Arial"/>
      <family val="2"/>
    </font>
    <font>
      <u val="singleAccounting"/>
      <sz val="12"/>
      <color theme="1"/>
      <name val="Arial"/>
      <family val="2"/>
    </font>
    <font>
      <b/>
      <sz val="10"/>
      <color rgb="FFFF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F4F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24">
    <xf numFmtId="0" fontId="0" fillId="0" borderId="0" xfId="0"/>
    <xf numFmtId="44" fontId="0" fillId="0" borderId="0" xfId="0" applyNumberFormat="1"/>
    <xf numFmtId="2" fontId="0" fillId="0" borderId="0" xfId="0" applyNumberFormat="1"/>
    <xf numFmtId="0" fontId="0" fillId="0" borderId="0" xfId="0" applyAlignment="1">
      <alignment horizontal="right"/>
    </xf>
    <xf numFmtId="0" fontId="0" fillId="0" borderId="0" xfId="0" applyNumberFormat="1" applyAlignment="1">
      <alignment horizontal="right"/>
    </xf>
    <xf numFmtId="0" fontId="0" fillId="0" borderId="0" xfId="0" applyNumberFormat="1"/>
    <xf numFmtId="0" fontId="3" fillId="0" borderId="0" xfId="0" applyFont="1" applyProtection="1">
      <protection locked="0"/>
    </xf>
    <xf numFmtId="44" fontId="2" fillId="0" borderId="0" xfId="0" applyNumberFormat="1" applyFont="1"/>
    <xf numFmtId="0" fontId="2" fillId="0" borderId="0" xfId="0" applyFont="1"/>
    <xf numFmtId="0" fontId="4" fillId="5" borderId="0" xfId="0" applyFont="1" applyFill="1" applyAlignment="1">
      <alignment vertical="center" wrapText="1"/>
    </xf>
    <xf numFmtId="3" fontId="4" fillId="5" borderId="0" xfId="0" applyNumberFormat="1" applyFont="1" applyFill="1" applyAlignment="1">
      <alignment vertical="center" wrapText="1"/>
    </xf>
    <xf numFmtId="4" fontId="0" fillId="0" borderId="0" xfId="0" applyNumberFormat="1"/>
    <xf numFmtId="0" fontId="6" fillId="0" borderId="0" xfId="0" applyFont="1" applyBorder="1"/>
    <xf numFmtId="42" fontId="6" fillId="0" borderId="0" xfId="0" applyNumberFormat="1" applyFont="1" applyBorder="1"/>
    <xf numFmtId="42" fontId="6" fillId="3" borderId="0" xfId="0" applyNumberFormat="1" applyFont="1" applyFill="1" applyBorder="1" applyProtection="1">
      <protection locked="0"/>
    </xf>
    <xf numFmtId="0" fontId="8" fillId="0" borderId="0" xfId="0" applyFont="1" applyBorder="1" applyAlignment="1">
      <alignment horizontal="right"/>
    </xf>
    <xf numFmtId="0" fontId="9" fillId="0" borderId="0" xfId="0" applyFont="1" applyBorder="1" applyAlignment="1">
      <alignment horizontal="left"/>
    </xf>
    <xf numFmtId="0" fontId="7" fillId="3" borderId="0" xfId="0" applyFont="1" applyFill="1" applyBorder="1" applyProtection="1">
      <protection locked="0"/>
    </xf>
    <xf numFmtId="2" fontId="6" fillId="3" borderId="0" xfId="0" applyNumberFormat="1" applyFont="1" applyFill="1" applyBorder="1" applyProtection="1">
      <protection locked="0"/>
    </xf>
    <xf numFmtId="44" fontId="6" fillId="3" borderId="0" xfId="0" applyNumberFormat="1" applyFont="1" applyFill="1" applyBorder="1" applyProtection="1">
      <protection locked="0"/>
    </xf>
    <xf numFmtId="0" fontId="7" fillId="4" borderId="2" xfId="0" applyFont="1" applyFill="1" applyBorder="1" applyProtection="1">
      <protection hidden="1"/>
    </xf>
    <xf numFmtId="0" fontId="6" fillId="4" borderId="1" xfId="0" applyFont="1" applyFill="1" applyBorder="1" applyProtection="1">
      <protection hidden="1"/>
    </xf>
    <xf numFmtId="42" fontId="6" fillId="4" borderId="1" xfId="0" applyNumberFormat="1" applyFont="1" applyFill="1" applyBorder="1" applyProtection="1">
      <protection hidden="1"/>
    </xf>
    <xf numFmtId="42" fontId="6" fillId="4" borderId="3" xfId="0" applyNumberFormat="1" applyFont="1" applyFill="1" applyBorder="1" applyProtection="1">
      <protection hidden="1"/>
    </xf>
    <xf numFmtId="0" fontId="6" fillId="4" borderId="7" xfId="0" applyFont="1" applyFill="1" applyBorder="1" applyProtection="1">
      <protection hidden="1"/>
    </xf>
    <xf numFmtId="0" fontId="6" fillId="4" borderId="0" xfId="0" applyFont="1" applyFill="1" applyBorder="1" applyProtection="1">
      <protection hidden="1"/>
    </xf>
    <xf numFmtId="42" fontId="6" fillId="4" borderId="0" xfId="0" applyNumberFormat="1" applyFont="1" applyFill="1" applyBorder="1" applyProtection="1">
      <protection hidden="1"/>
    </xf>
    <xf numFmtId="42" fontId="6" fillId="4" borderId="8" xfId="0" applyNumberFormat="1" applyFont="1" applyFill="1" applyBorder="1" applyProtection="1">
      <protection hidden="1"/>
    </xf>
    <xf numFmtId="42" fontId="11" fillId="4" borderId="0" xfId="0" applyNumberFormat="1" applyFont="1" applyFill="1" applyBorder="1" applyProtection="1">
      <protection hidden="1"/>
    </xf>
    <xf numFmtId="42" fontId="11" fillId="4" borderId="8" xfId="0" applyNumberFormat="1" applyFont="1" applyFill="1" applyBorder="1" applyProtection="1">
      <protection hidden="1"/>
    </xf>
    <xf numFmtId="0" fontId="7" fillId="4" borderId="7" xfId="0" applyFont="1" applyFill="1" applyBorder="1" applyProtection="1">
      <protection hidden="1"/>
    </xf>
    <xf numFmtId="0" fontId="7" fillId="4" borderId="0" xfId="0" applyFont="1" applyFill="1" applyBorder="1" applyProtection="1">
      <protection hidden="1"/>
    </xf>
    <xf numFmtId="42" fontId="7" fillId="4" borderId="0" xfId="0" applyNumberFormat="1" applyFont="1" applyFill="1" applyBorder="1" applyProtection="1">
      <protection hidden="1"/>
    </xf>
    <xf numFmtId="42" fontId="7" fillId="4" borderId="8" xfId="0" applyNumberFormat="1" applyFont="1" applyFill="1" applyBorder="1" applyProtection="1">
      <protection hidden="1"/>
    </xf>
    <xf numFmtId="0" fontId="7" fillId="4" borderId="4" xfId="0" applyFont="1" applyFill="1" applyBorder="1" applyProtection="1">
      <protection hidden="1"/>
    </xf>
    <xf numFmtId="0" fontId="6" fillId="4" borderId="5" xfId="0" applyFont="1" applyFill="1" applyBorder="1" applyProtection="1">
      <protection hidden="1"/>
    </xf>
    <xf numFmtId="42" fontId="7" fillId="4" borderId="5" xfId="0" applyNumberFormat="1" applyFont="1" applyFill="1" applyBorder="1" applyProtection="1">
      <protection hidden="1"/>
    </xf>
    <xf numFmtId="42" fontId="7" fillId="4" borderId="6" xfId="0" applyNumberFormat="1" applyFont="1" applyFill="1" applyBorder="1" applyProtection="1">
      <protection hidden="1"/>
    </xf>
    <xf numFmtId="0" fontId="6" fillId="7" borderId="0" xfId="0" applyFont="1" applyFill="1" applyBorder="1"/>
    <xf numFmtId="0" fontId="7" fillId="7" borderId="0" xfId="0" applyFont="1" applyFill="1" applyBorder="1"/>
    <xf numFmtId="42" fontId="6" fillId="7" borderId="0" xfId="0" applyNumberFormat="1" applyFont="1" applyFill="1" applyBorder="1"/>
    <xf numFmtId="44" fontId="6" fillId="7" borderId="0" xfId="0" applyNumberFormat="1" applyFont="1" applyFill="1" applyBorder="1"/>
    <xf numFmtId="0" fontId="6" fillId="7" borderId="0" xfId="0" applyFont="1" applyFill="1" applyBorder="1" applyProtection="1">
      <protection hidden="1"/>
    </xf>
    <xf numFmtId="0" fontId="7" fillId="7" borderId="0" xfId="0" applyFont="1" applyFill="1" applyBorder="1" applyProtection="1">
      <protection hidden="1"/>
    </xf>
    <xf numFmtId="44" fontId="6" fillId="7" borderId="0" xfId="0" applyNumberFormat="1" applyFont="1" applyFill="1" applyBorder="1" applyProtection="1">
      <protection hidden="1"/>
    </xf>
    <xf numFmtId="42" fontId="6" fillId="7" borderId="0" xfId="0" applyNumberFormat="1" applyFont="1" applyFill="1" applyBorder="1" applyProtection="1">
      <protection hidden="1"/>
    </xf>
    <xf numFmtId="2" fontId="6" fillId="7" borderId="0" xfId="0" applyNumberFormat="1" applyFont="1" applyFill="1" applyBorder="1" applyProtection="1">
      <protection hidden="1"/>
    </xf>
    <xf numFmtId="4" fontId="6" fillId="7" borderId="0" xfId="0" applyNumberFormat="1" applyFont="1" applyFill="1" applyBorder="1" applyProtection="1">
      <protection hidden="1"/>
    </xf>
    <xf numFmtId="10" fontId="6" fillId="7" borderId="0" xfId="0" applyNumberFormat="1" applyFont="1" applyFill="1" applyBorder="1" applyProtection="1">
      <protection hidden="1"/>
    </xf>
    <xf numFmtId="42" fontId="7" fillId="7" borderId="0" xfId="0" applyNumberFormat="1" applyFont="1" applyFill="1" applyBorder="1" applyAlignment="1" applyProtection="1">
      <alignment horizontal="right"/>
      <protection hidden="1"/>
    </xf>
    <xf numFmtId="42" fontId="7" fillId="7" borderId="0" xfId="0" applyNumberFormat="1" applyFont="1" applyFill="1" applyBorder="1" applyProtection="1">
      <protection hidden="1"/>
    </xf>
    <xf numFmtId="42" fontId="11" fillId="7" borderId="0" xfId="0" applyNumberFormat="1" applyFont="1" applyFill="1" applyBorder="1" applyProtection="1">
      <protection hidden="1"/>
    </xf>
    <xf numFmtId="0" fontId="10" fillId="7" borderId="0" xfId="0" applyFont="1" applyFill="1" applyBorder="1"/>
    <xf numFmtId="0" fontId="6" fillId="7" borderId="0" xfId="0" applyFont="1" applyFill="1" applyBorder="1" applyProtection="1">
      <protection locked="0"/>
    </xf>
    <xf numFmtId="0" fontId="10" fillId="7" borderId="0" xfId="0" quotePrefix="1" applyFont="1" applyFill="1" applyBorder="1"/>
    <xf numFmtId="0" fontId="15" fillId="7" borderId="0" xfId="0" applyFont="1" applyFill="1" applyBorder="1" applyProtection="1">
      <protection hidden="1"/>
    </xf>
    <xf numFmtId="10" fontId="7" fillId="7" borderId="0" xfId="0" applyNumberFormat="1" applyFont="1" applyFill="1" applyBorder="1" applyProtection="1">
      <protection hidden="1"/>
    </xf>
    <xf numFmtId="0" fontId="6" fillId="7" borderId="9" xfId="0" applyFont="1" applyFill="1" applyBorder="1" applyProtection="1">
      <protection hidden="1"/>
    </xf>
    <xf numFmtId="0" fontId="6" fillId="7" borderId="10" xfId="0" applyFont="1" applyFill="1" applyBorder="1" applyProtection="1">
      <protection hidden="1"/>
    </xf>
    <xf numFmtId="42" fontId="6" fillId="7" borderId="10" xfId="0" applyNumberFormat="1" applyFont="1" applyFill="1" applyBorder="1" applyProtection="1">
      <protection hidden="1"/>
    </xf>
    <xf numFmtId="42" fontId="7" fillId="7" borderId="11" xfId="0" applyNumberFormat="1" applyFont="1" applyFill="1" applyBorder="1" applyProtection="1">
      <protection hidden="1"/>
    </xf>
    <xf numFmtId="0" fontId="6" fillId="7" borderId="12" xfId="0" applyFont="1" applyFill="1" applyBorder="1" applyProtection="1">
      <protection hidden="1"/>
    </xf>
    <xf numFmtId="42" fontId="6" fillId="7" borderId="5" xfId="0" applyNumberFormat="1" applyFont="1" applyFill="1" applyBorder="1" applyProtection="1">
      <protection hidden="1"/>
    </xf>
    <xf numFmtId="42" fontId="7" fillId="7" borderId="14" xfId="0" applyNumberFormat="1" applyFont="1" applyFill="1" applyBorder="1" applyProtection="1">
      <protection hidden="1"/>
    </xf>
    <xf numFmtId="42" fontId="7" fillId="7" borderId="13" xfId="0" applyNumberFormat="1" applyFont="1" applyFill="1" applyBorder="1" applyProtection="1">
      <protection hidden="1"/>
    </xf>
    <xf numFmtId="6" fontId="7" fillId="7" borderId="0" xfId="0" applyNumberFormat="1" applyFont="1" applyFill="1" applyBorder="1" applyProtection="1">
      <protection hidden="1"/>
    </xf>
    <xf numFmtId="6" fontId="7" fillId="7" borderId="13" xfId="0" applyNumberFormat="1" applyFont="1" applyFill="1" applyBorder="1" applyProtection="1">
      <protection hidden="1"/>
    </xf>
    <xf numFmtId="0" fontId="7" fillId="7" borderId="15" xfId="0" applyFont="1" applyFill="1" applyBorder="1" applyProtection="1">
      <protection hidden="1"/>
    </xf>
    <xf numFmtId="0" fontId="6" fillId="7" borderId="16" xfId="0" applyFont="1" applyFill="1" applyBorder="1" applyProtection="1">
      <protection hidden="1"/>
    </xf>
    <xf numFmtId="42" fontId="7" fillId="7" borderId="16" xfId="0" applyNumberFormat="1" applyFont="1" applyFill="1" applyBorder="1" applyProtection="1">
      <protection hidden="1"/>
    </xf>
    <xf numFmtId="42" fontId="7" fillId="7" borderId="17" xfId="0" applyNumberFormat="1" applyFont="1" applyFill="1" applyBorder="1" applyProtection="1">
      <protection hidden="1"/>
    </xf>
    <xf numFmtId="0" fontId="13" fillId="7" borderId="2" xfId="0" applyFont="1" applyFill="1" applyBorder="1" applyAlignment="1"/>
    <xf numFmtId="0" fontId="13" fillId="7" borderId="1" xfId="0" applyFont="1" applyFill="1" applyBorder="1" applyAlignment="1"/>
    <xf numFmtId="0" fontId="14" fillId="7" borderId="1" xfId="1" applyFont="1" applyFill="1" applyBorder="1" applyAlignment="1" applyProtection="1">
      <protection locked="0" hidden="1"/>
    </xf>
    <xf numFmtId="0" fontId="13" fillId="7" borderId="3" xfId="0" applyFont="1" applyFill="1" applyBorder="1" applyAlignment="1"/>
    <xf numFmtId="0" fontId="13" fillId="7" borderId="7" xfId="0" applyFont="1" applyFill="1" applyBorder="1" applyAlignment="1"/>
    <xf numFmtId="0" fontId="13" fillId="7" borderId="0" xfId="0" applyFont="1" applyFill="1" applyBorder="1" applyAlignment="1"/>
    <xf numFmtId="0" fontId="14" fillId="7" borderId="0" xfId="1" applyFont="1" applyFill="1" applyBorder="1" applyAlignment="1" applyProtection="1">
      <protection locked="0" hidden="1"/>
    </xf>
    <xf numFmtId="0" fontId="13" fillId="7" borderId="8" xfId="0" applyFont="1" applyFill="1" applyBorder="1" applyAlignment="1"/>
    <xf numFmtId="0" fontId="13" fillId="7" borderId="0" xfId="0" applyFont="1" applyFill="1" applyBorder="1"/>
    <xf numFmtId="0" fontId="14" fillId="7" borderId="0" xfId="1" applyFont="1" applyFill="1" applyBorder="1" applyProtection="1">
      <protection locked="0" hidden="1"/>
    </xf>
    <xf numFmtId="42" fontId="13" fillId="7" borderId="8" xfId="0" applyNumberFormat="1" applyFont="1" applyFill="1" applyBorder="1"/>
    <xf numFmtId="0" fontId="13" fillId="7" borderId="4" xfId="0" applyFont="1" applyFill="1" applyBorder="1" applyAlignment="1"/>
    <xf numFmtId="0" fontId="13" fillId="7" borderId="5" xfId="0" applyFont="1" applyFill="1" applyBorder="1"/>
    <xf numFmtId="0" fontId="14" fillId="7" borderId="5" xfId="1" applyFont="1" applyFill="1" applyBorder="1" applyProtection="1">
      <protection locked="0" hidden="1"/>
    </xf>
    <xf numFmtId="42" fontId="13" fillId="7" borderId="6" xfId="0" applyNumberFormat="1" applyFont="1" applyFill="1" applyBorder="1"/>
    <xf numFmtId="0" fontId="8" fillId="7" borderId="0" xfId="0" applyFont="1" applyFill="1" applyBorder="1" applyAlignment="1" applyProtection="1">
      <alignment horizontal="center" wrapText="1"/>
      <protection hidden="1"/>
    </xf>
    <xf numFmtId="0" fontId="7" fillId="0" borderId="0" xfId="0" applyFont="1" applyBorder="1" applyAlignment="1">
      <alignment horizontal="center" wrapText="1"/>
    </xf>
    <xf numFmtId="0" fontId="5" fillId="2" borderId="2"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1" fillId="2" borderId="18" xfId="1" applyFill="1" applyBorder="1" applyAlignment="1">
      <alignment horizontal="center"/>
    </xf>
    <xf numFmtId="0" fontId="1" fillId="2" borderId="19" xfId="1" applyFill="1" applyBorder="1" applyAlignment="1">
      <alignment horizontal="center"/>
    </xf>
    <xf numFmtId="0" fontId="1" fillId="2" borderId="20" xfId="1" applyFill="1" applyBorder="1" applyAlignment="1">
      <alignment horizontal="center"/>
    </xf>
    <xf numFmtId="0" fontId="12" fillId="7" borderId="0" xfId="0" applyFont="1" applyFill="1" applyBorder="1" applyAlignment="1">
      <alignment horizontal="center"/>
    </xf>
    <xf numFmtId="0" fontId="7" fillId="6" borderId="9" xfId="0" applyFont="1" applyFill="1" applyBorder="1" applyAlignment="1" applyProtection="1">
      <alignment horizontal="center" wrapText="1"/>
      <protection hidden="1"/>
    </xf>
    <xf numFmtId="0" fontId="7" fillId="6" borderId="10" xfId="0" applyFont="1" applyFill="1" applyBorder="1" applyAlignment="1" applyProtection="1">
      <alignment horizontal="center" wrapText="1"/>
      <protection hidden="1"/>
    </xf>
    <xf numFmtId="0" fontId="7" fillId="6" borderId="11" xfId="0" applyFont="1" applyFill="1" applyBorder="1" applyAlignment="1" applyProtection="1">
      <alignment horizontal="center" wrapText="1"/>
      <protection hidden="1"/>
    </xf>
    <xf numFmtId="0" fontId="7" fillId="6" borderId="15" xfId="0" applyFont="1" applyFill="1" applyBorder="1" applyAlignment="1" applyProtection="1">
      <alignment horizontal="center" wrapText="1"/>
      <protection hidden="1"/>
    </xf>
    <xf numFmtId="0" fontId="7" fillId="6" borderId="16" xfId="0" applyFont="1" applyFill="1" applyBorder="1" applyAlignment="1" applyProtection="1">
      <alignment horizontal="center" wrapText="1"/>
      <protection hidden="1"/>
    </xf>
    <xf numFmtId="0" fontId="7" fillId="6" borderId="17" xfId="0" applyFont="1" applyFill="1" applyBorder="1" applyAlignment="1" applyProtection="1">
      <alignment horizontal="center" wrapText="1"/>
      <protection hidden="1"/>
    </xf>
    <xf numFmtId="0" fontId="8" fillId="7" borderId="0" xfId="0" applyFont="1" applyFill="1" applyBorder="1" applyAlignment="1" applyProtection="1">
      <alignment horizontal="center" wrapText="1"/>
      <protection hidden="1"/>
    </xf>
    <xf numFmtId="0" fontId="19" fillId="7" borderId="0" xfId="0" applyFont="1" applyFill="1" applyBorder="1" applyAlignment="1" applyProtection="1">
      <alignment horizontal="center" wrapText="1"/>
      <protection hidden="1"/>
    </xf>
    <xf numFmtId="0" fontId="7" fillId="8" borderId="2" xfId="0" applyFont="1" applyFill="1" applyBorder="1" applyProtection="1">
      <protection hidden="1"/>
    </xf>
    <xf numFmtId="0" fontId="8" fillId="8" borderId="0" xfId="0" applyFont="1" applyFill="1" applyBorder="1" applyAlignment="1" applyProtection="1">
      <alignment horizontal="center" wrapText="1"/>
      <protection hidden="1"/>
    </xf>
    <xf numFmtId="42" fontId="17" fillId="8" borderId="0" xfId="0" applyNumberFormat="1" applyFont="1" applyFill="1" applyBorder="1" applyAlignment="1" applyProtection="1">
      <alignment horizontal="center" wrapText="1"/>
      <protection hidden="1"/>
    </xf>
    <xf numFmtId="0" fontId="6" fillId="8" borderId="7" xfId="0" applyFont="1" applyFill="1" applyBorder="1" applyProtection="1">
      <protection hidden="1"/>
    </xf>
    <xf numFmtId="42" fontId="17" fillId="8" borderId="5" xfId="0" applyNumberFormat="1" applyFont="1" applyFill="1" applyBorder="1" applyAlignment="1" applyProtection="1">
      <alignment horizontal="center" wrapText="1"/>
      <protection hidden="1"/>
    </xf>
    <xf numFmtId="42" fontId="16" fillId="8" borderId="0" xfId="0" applyNumberFormat="1" applyFont="1" applyFill="1" applyBorder="1" applyAlignment="1" applyProtection="1">
      <alignment horizontal="center" wrapText="1"/>
      <protection hidden="1"/>
    </xf>
    <xf numFmtId="0" fontId="7" fillId="8" borderId="7" xfId="0" applyFont="1" applyFill="1" applyBorder="1" applyProtection="1">
      <protection hidden="1"/>
    </xf>
    <xf numFmtId="0" fontId="17" fillId="8" borderId="0" xfId="0" applyFont="1" applyFill="1" applyBorder="1" applyAlignment="1" applyProtection="1">
      <alignment horizontal="center" wrapText="1"/>
      <protection hidden="1"/>
    </xf>
    <xf numFmtId="42" fontId="18" fillId="8" borderId="0" xfId="0" applyNumberFormat="1" applyFont="1" applyFill="1" applyBorder="1" applyAlignment="1" applyProtection="1">
      <alignment horizontal="center" wrapText="1"/>
      <protection hidden="1"/>
    </xf>
    <xf numFmtId="0" fontId="7" fillId="8" borderId="4" xfId="0" applyFont="1" applyFill="1" applyBorder="1" applyProtection="1">
      <protection hidden="1"/>
    </xf>
    <xf numFmtId="0" fontId="8" fillId="8" borderId="1" xfId="0" applyFont="1" applyFill="1" applyBorder="1" applyAlignment="1" applyProtection="1">
      <alignment horizontal="center" wrapText="1"/>
      <protection hidden="1"/>
    </xf>
    <xf numFmtId="42" fontId="17" fillId="8" borderId="1" xfId="0" applyNumberFormat="1" applyFont="1" applyFill="1" applyBorder="1" applyAlignment="1" applyProtection="1">
      <alignment horizontal="center" wrapText="1"/>
      <protection hidden="1"/>
    </xf>
    <xf numFmtId="42" fontId="17" fillId="8" borderId="3" xfId="0" applyNumberFormat="1" applyFont="1" applyFill="1" applyBorder="1" applyAlignment="1" applyProtection="1">
      <alignment horizontal="center" wrapText="1"/>
      <protection hidden="1"/>
    </xf>
    <xf numFmtId="42" fontId="17" fillId="8" borderId="6" xfId="0" applyNumberFormat="1" applyFont="1" applyFill="1" applyBorder="1" applyAlignment="1" applyProtection="1">
      <alignment horizontal="center" wrapText="1"/>
      <protection hidden="1"/>
    </xf>
    <xf numFmtId="42" fontId="16" fillId="8" borderId="8" xfId="0" applyNumberFormat="1" applyFont="1" applyFill="1" applyBorder="1" applyAlignment="1" applyProtection="1">
      <alignment horizontal="center" wrapText="1"/>
      <protection hidden="1"/>
    </xf>
    <xf numFmtId="0" fontId="17" fillId="8" borderId="8" xfId="0" applyFont="1" applyFill="1" applyBorder="1" applyAlignment="1" applyProtection="1">
      <alignment horizontal="center" wrapText="1"/>
      <protection hidden="1"/>
    </xf>
    <xf numFmtId="42" fontId="17" fillId="8" borderId="8" xfId="0" applyNumberFormat="1" applyFont="1" applyFill="1" applyBorder="1" applyAlignment="1" applyProtection="1">
      <alignment horizontal="center" wrapText="1"/>
      <protection hidden="1"/>
    </xf>
    <xf numFmtId="42" fontId="18" fillId="8" borderId="8" xfId="0" applyNumberFormat="1" applyFont="1" applyFill="1" applyBorder="1" applyAlignment="1" applyProtection="1">
      <alignment horizontal="center" wrapText="1"/>
      <protection hidden="1"/>
    </xf>
    <xf numFmtId="0" fontId="8" fillId="8" borderId="5" xfId="0" applyFont="1" applyFill="1" applyBorder="1" applyAlignment="1" applyProtection="1">
      <alignment horizontal="center" wrapText="1"/>
      <protection hidden="1"/>
    </xf>
    <xf numFmtId="42" fontId="16" fillId="8" borderId="5" xfId="0" applyNumberFormat="1" applyFont="1" applyFill="1" applyBorder="1" applyAlignment="1" applyProtection="1">
      <alignment horizontal="center" wrapText="1"/>
      <protection hidden="1"/>
    </xf>
    <xf numFmtId="42" fontId="16" fillId="8" borderId="6" xfId="0" applyNumberFormat="1" applyFont="1" applyFill="1" applyBorder="1" applyAlignment="1" applyProtection="1">
      <alignment horizontal="center" wrapText="1"/>
      <protection hidden="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7" Type="http://schemas.openxmlformats.org/officeDocument/2006/relationships/printerSettings" Target="../printerSettings/printerSettings1.bin"/><Relationship Id="rId2" Type="http://schemas.openxmlformats.org/officeDocument/2006/relationships/hyperlink" Target="https://www.kinderopvang-wijzer.nl/" TargetMode="External"/><Relationship Id="rId1" Type="http://schemas.openxmlformats.org/officeDocument/2006/relationships/hyperlink" Target="http://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2" Type="http://schemas.openxmlformats.org/officeDocument/2006/relationships/hyperlink" Target="https://www.kinderopvang-wijzer.nl/" TargetMode="External"/><Relationship Id="rId1" Type="http://schemas.openxmlformats.org/officeDocument/2006/relationships/hyperlink" Target="http://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facebook.com/kinderopvangwijzer" TargetMode="External"/><Relationship Id="rId2" Type="http://schemas.openxmlformats.org/officeDocument/2006/relationships/hyperlink" Target="https://www.kinderopvang-wijzer.nl/" TargetMode="External"/><Relationship Id="rId1" Type="http://schemas.openxmlformats.org/officeDocument/2006/relationships/hyperlink" Target="http://www.kinderopvang-wijzer.nl/" TargetMode="External"/><Relationship Id="rId6" Type="http://schemas.openxmlformats.org/officeDocument/2006/relationships/hyperlink" Target="https://www.kinderopvang-wijzer.nl/" TargetMode="External"/><Relationship Id="rId5" Type="http://schemas.openxmlformats.org/officeDocument/2006/relationships/hyperlink" Target="https://www.kinderopvanggratis.nl/" TargetMode="External"/><Relationship Id="rId4" Type="http://schemas.openxmlformats.org/officeDocument/2006/relationships/hyperlink" Target="https://www.instagram.com/kinderopvangwijz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workbookViewId="0">
      <selection activeCell="D8" sqref="D8"/>
    </sheetView>
  </sheetViews>
  <sheetFormatPr defaultColWidth="0" defaultRowHeight="13.8" zeroHeight="1" x14ac:dyDescent="0.25"/>
  <cols>
    <col min="1" max="1" width="8.88671875" style="38" customWidth="1"/>
    <col min="2" max="2" width="52.21875" style="38" customWidth="1"/>
    <col min="3" max="3" width="15.33203125" style="38" customWidth="1"/>
    <col min="4" max="7" width="15.77734375" style="38" customWidth="1"/>
    <col min="8" max="8" width="12.77734375" style="40" customWidth="1"/>
    <col min="9" max="9" width="5.88671875" style="38" customWidth="1"/>
    <col min="10" max="16384" width="8.88671875" style="38" hidden="1"/>
  </cols>
  <sheetData>
    <row r="1" spans="2:8" ht="40.200000000000003" customHeight="1" x14ac:dyDescent="0.3">
      <c r="B1" s="88" t="s">
        <v>66</v>
      </c>
      <c r="C1" s="89"/>
      <c r="D1" s="89"/>
      <c r="E1" s="89"/>
      <c r="F1" s="89"/>
      <c r="G1" s="89"/>
      <c r="H1" s="90"/>
    </row>
    <row r="2" spans="2:8" ht="14.4" x14ac:dyDescent="0.3">
      <c r="B2" s="91" t="s">
        <v>42</v>
      </c>
      <c r="C2" s="92"/>
      <c r="D2" s="92"/>
      <c r="E2" s="92"/>
      <c r="F2" s="92"/>
      <c r="G2" s="92"/>
      <c r="H2" s="93"/>
    </row>
    <row r="3" spans="2:8" x14ac:dyDescent="0.25"/>
    <row r="4" spans="2:8" x14ac:dyDescent="0.25">
      <c r="B4" s="39" t="s">
        <v>10</v>
      </c>
    </row>
    <row r="5" spans="2:8" ht="15.6" x14ac:dyDescent="0.3">
      <c r="B5" s="38" t="s">
        <v>19</v>
      </c>
      <c r="C5" s="14">
        <v>37500</v>
      </c>
      <c r="D5" s="15" t="s">
        <v>25</v>
      </c>
      <c r="E5" s="16" t="s">
        <v>31</v>
      </c>
      <c r="F5" s="12"/>
      <c r="G5" s="12"/>
    </row>
    <row r="6" spans="2:8" x14ac:dyDescent="0.25"/>
    <row r="7" spans="2:8" x14ac:dyDescent="0.25">
      <c r="B7" s="39" t="s">
        <v>63</v>
      </c>
      <c r="D7" s="52" t="s">
        <v>26</v>
      </c>
    </row>
    <row r="8" spans="2:8" x14ac:dyDescent="0.25">
      <c r="D8" s="53" t="s">
        <v>3</v>
      </c>
      <c r="E8" s="53" t="s">
        <v>4</v>
      </c>
      <c r="F8" s="53" t="s">
        <v>5</v>
      </c>
      <c r="G8" s="53" t="s">
        <v>7</v>
      </c>
    </row>
    <row r="9" spans="2:8" x14ac:dyDescent="0.25">
      <c r="B9" s="38" t="s">
        <v>23</v>
      </c>
      <c r="C9" s="54" t="s">
        <v>22</v>
      </c>
      <c r="D9" s="17" t="s">
        <v>29</v>
      </c>
      <c r="E9" s="17" t="s">
        <v>30</v>
      </c>
      <c r="F9" s="17" t="s">
        <v>30</v>
      </c>
      <c r="G9" s="17" t="s">
        <v>38</v>
      </c>
    </row>
    <row r="10" spans="2:8" x14ac:dyDescent="0.25">
      <c r="B10" s="38" t="s">
        <v>6</v>
      </c>
      <c r="C10" s="54" t="s">
        <v>24</v>
      </c>
      <c r="D10" s="18">
        <v>0</v>
      </c>
      <c r="E10" s="18">
        <v>0</v>
      </c>
      <c r="F10" s="18">
        <v>0</v>
      </c>
      <c r="G10" s="18">
        <v>0</v>
      </c>
    </row>
    <row r="11" spans="2:8" x14ac:dyDescent="0.25">
      <c r="B11" s="38" t="s">
        <v>9</v>
      </c>
      <c r="C11" s="54" t="s">
        <v>24</v>
      </c>
      <c r="D11" s="19">
        <v>9</v>
      </c>
      <c r="E11" s="19">
        <v>7.5</v>
      </c>
      <c r="F11" s="19">
        <v>7.5</v>
      </c>
      <c r="G11" s="19">
        <v>8</v>
      </c>
    </row>
    <row r="12" spans="2:8" x14ac:dyDescent="0.25"/>
    <row r="13" spans="2:8" x14ac:dyDescent="0.25">
      <c r="B13" s="42" t="s">
        <v>11</v>
      </c>
      <c r="C13" s="42"/>
      <c r="D13" s="44">
        <f>+D14</f>
        <v>9.1199999999999992</v>
      </c>
      <c r="E13" s="44">
        <f t="shared" ref="E13:G13" si="0">+E14</f>
        <v>7.85</v>
      </c>
      <c r="F13" s="44">
        <f t="shared" si="0"/>
        <v>7.85</v>
      </c>
      <c r="G13" s="44">
        <f t="shared" si="0"/>
        <v>6.85</v>
      </c>
      <c r="H13" s="45"/>
    </row>
    <row r="14" spans="2:8" hidden="1" x14ac:dyDescent="0.25">
      <c r="B14" s="42" t="s">
        <v>48</v>
      </c>
      <c r="C14" s="42"/>
      <c r="D14" s="44">
        <f>+basisinfo!C13</f>
        <v>9.1199999999999992</v>
      </c>
      <c r="E14" s="44">
        <f>+basisinfo!D13</f>
        <v>7.85</v>
      </c>
      <c r="F14" s="44">
        <f>+basisinfo!E13</f>
        <v>7.85</v>
      </c>
      <c r="G14" s="44">
        <f>+basisinfo!F13</f>
        <v>6.85</v>
      </c>
      <c r="H14" s="45"/>
    </row>
    <row r="15" spans="2:8" x14ac:dyDescent="0.25">
      <c r="B15" s="42" t="s">
        <v>12</v>
      </c>
      <c r="C15" s="42" t="s">
        <v>62</v>
      </c>
      <c r="D15" s="46">
        <f>VLOOKUP($C$5,tabelkot2023!$A$2:$D$71,3)</f>
        <v>89.5</v>
      </c>
      <c r="E15" s="46">
        <f>VLOOKUP($C$5,tabelkot2023!$A$2:$D$71,4)</f>
        <v>94.5</v>
      </c>
      <c r="F15" s="46">
        <f>VLOOKUP($C$5,tabelkot2023!$A$2:$D$71,4)</f>
        <v>94.5</v>
      </c>
      <c r="G15" s="46">
        <f>VLOOKUP($C$5,tabelkot2023!$A$2:$D$71,4)</f>
        <v>94.5</v>
      </c>
      <c r="H15" s="45"/>
    </row>
    <row r="16" spans="2:8" hidden="1" x14ac:dyDescent="0.25">
      <c r="B16" s="42" t="s">
        <v>16</v>
      </c>
      <c r="C16" s="42"/>
      <c r="D16" s="46">
        <f>IF(D10&gt;230,230,D10)</f>
        <v>0</v>
      </c>
      <c r="E16" s="46">
        <f t="shared" ref="E16:G16" si="1">IF(E10&gt;230,230,E10)</f>
        <v>0</v>
      </c>
      <c r="F16" s="46">
        <f t="shared" si="1"/>
        <v>0</v>
      </c>
      <c r="G16" s="46">
        <f t="shared" si="1"/>
        <v>0</v>
      </c>
      <c r="H16" s="45"/>
    </row>
    <row r="17" spans="2:9" ht="16.2" hidden="1" customHeight="1" x14ac:dyDescent="0.25">
      <c r="B17" s="42" t="s">
        <v>14</v>
      </c>
      <c r="C17" s="42"/>
      <c r="D17" s="47"/>
      <c r="E17" s="47"/>
      <c r="F17" s="47"/>
      <c r="G17" s="47"/>
      <c r="H17" s="45"/>
    </row>
    <row r="18" spans="2:9" ht="16.2" hidden="1" customHeight="1" x14ac:dyDescent="0.25">
      <c r="B18" s="42" t="s">
        <v>44</v>
      </c>
      <c r="C18" s="42"/>
      <c r="D18" s="48">
        <f>IF(D38&gt;0,D35/D38,0%)</f>
        <v>0</v>
      </c>
      <c r="E18" s="48">
        <f t="shared" ref="E18:H18" si="2">IF(E38&gt;0,E35/E38,0%)</f>
        <v>0</v>
      </c>
      <c r="F18" s="48">
        <f t="shared" si="2"/>
        <v>0</v>
      </c>
      <c r="G18" s="48">
        <f t="shared" si="2"/>
        <v>0</v>
      </c>
      <c r="H18" s="48">
        <f t="shared" si="2"/>
        <v>0</v>
      </c>
    </row>
    <row r="19" spans="2:9" hidden="1" x14ac:dyDescent="0.25">
      <c r="B19" s="42" t="s">
        <v>15</v>
      </c>
      <c r="C19" s="42"/>
      <c r="D19" s="46">
        <f>IF(D10&gt;230,D10-230,0)</f>
        <v>0</v>
      </c>
      <c r="E19" s="46">
        <f>IF(E10&gt;230,E10-230,0)</f>
        <v>0</v>
      </c>
      <c r="F19" s="46">
        <f>IF(F10&gt;230,F10-230,0)</f>
        <v>0</v>
      </c>
      <c r="G19" s="46">
        <f>IF(G10&gt;230,G10-230,0)</f>
        <v>0</v>
      </c>
      <c r="H19" s="45"/>
    </row>
    <row r="20" spans="2:9" hidden="1" x14ac:dyDescent="0.25">
      <c r="B20" s="42"/>
      <c r="C20" s="42"/>
      <c r="D20" s="48"/>
      <c r="E20" s="48"/>
      <c r="F20" s="48"/>
      <c r="G20" s="48"/>
      <c r="H20" s="49" t="s">
        <v>8</v>
      </c>
    </row>
    <row r="21" spans="2:9" hidden="1" x14ac:dyDescent="0.25">
      <c r="B21" s="43" t="s">
        <v>13</v>
      </c>
      <c r="C21" s="43"/>
      <c r="D21" s="50">
        <f>D10*D11</f>
        <v>0</v>
      </c>
      <c r="E21" s="50">
        <f>E10*E11</f>
        <v>0</v>
      </c>
      <c r="F21" s="50">
        <f>F10*F11</f>
        <v>0</v>
      </c>
      <c r="G21" s="50">
        <f>G10*G11</f>
        <v>0</v>
      </c>
      <c r="H21" s="50">
        <f>SUM(D21:G21)</f>
        <v>0</v>
      </c>
    </row>
    <row r="22" spans="2:9" hidden="1" x14ac:dyDescent="0.25">
      <c r="B22" s="42" t="s">
        <v>32</v>
      </c>
      <c r="C22" s="42"/>
      <c r="D22" s="45">
        <f>IF(D11&gt;D13,D10*(D11-D14),0)</f>
        <v>0</v>
      </c>
      <c r="E22" s="45">
        <f>IF(E11&gt;E13,E10*(E11-E14),0)</f>
        <v>0</v>
      </c>
      <c r="F22" s="45">
        <f>IF(F11&gt;F13,F10*(F11-F14),0)</f>
        <v>0</v>
      </c>
      <c r="G22" s="45">
        <f>IF(G11&gt;G13,G10*(G11-G14),0)</f>
        <v>0</v>
      </c>
      <c r="H22" s="45">
        <f>SUM(D22:G22)</f>
        <v>0</v>
      </c>
    </row>
    <row r="23" spans="2:9" ht="15.6" hidden="1" x14ac:dyDescent="0.4">
      <c r="B23" s="42" t="s">
        <v>33</v>
      </c>
      <c r="C23" s="42"/>
      <c r="D23" s="51">
        <f>D19*D14</f>
        <v>0</v>
      </c>
      <c r="E23" s="51">
        <f>E19*E14</f>
        <v>0</v>
      </c>
      <c r="F23" s="51">
        <f>F19*F14</f>
        <v>0</v>
      </c>
      <c r="G23" s="51">
        <f>G19*G14</f>
        <v>0</v>
      </c>
      <c r="H23" s="51">
        <f t="shared" ref="H23" si="3">SUM(D23:G23)</f>
        <v>0</v>
      </c>
    </row>
    <row r="24" spans="2:9" hidden="1" x14ac:dyDescent="0.25">
      <c r="B24" s="42"/>
      <c r="C24" s="42"/>
      <c r="D24" s="45"/>
      <c r="E24" s="45"/>
      <c r="F24" s="45"/>
      <c r="G24" s="45"/>
      <c r="H24" s="45"/>
      <c r="I24" s="41"/>
    </row>
    <row r="25" spans="2:9" hidden="1" x14ac:dyDescent="0.25">
      <c r="B25" s="43" t="s">
        <v>34</v>
      </c>
      <c r="C25" s="43"/>
      <c r="D25" s="50">
        <f>D21-D22-D23</f>
        <v>0</v>
      </c>
      <c r="E25" s="50">
        <f t="shared" ref="E25:H25" si="4">E21-E22-E23</f>
        <v>0</v>
      </c>
      <c r="F25" s="50">
        <f t="shared" si="4"/>
        <v>0</v>
      </c>
      <c r="G25" s="50">
        <f t="shared" si="4"/>
        <v>0</v>
      </c>
      <c r="H25" s="50">
        <f t="shared" si="4"/>
        <v>0</v>
      </c>
    </row>
    <row r="26" spans="2:9" hidden="1" x14ac:dyDescent="0.25">
      <c r="B26" s="42" t="s">
        <v>35</v>
      </c>
      <c r="C26" s="42"/>
      <c r="D26" s="45">
        <f>D25*D15%</f>
        <v>0</v>
      </c>
      <c r="E26" s="45">
        <f>E25*E15%</f>
        <v>0</v>
      </c>
      <c r="F26" s="45">
        <f>F25*F15%</f>
        <v>0</v>
      </c>
      <c r="G26" s="45">
        <f>G25*G15%</f>
        <v>0</v>
      </c>
      <c r="H26" s="45">
        <f>SUM(D26:G26)</f>
        <v>0</v>
      </c>
    </row>
    <row r="27" spans="2:9" hidden="1" x14ac:dyDescent="0.25">
      <c r="B27" s="42"/>
      <c r="C27" s="42"/>
      <c r="D27" s="45"/>
      <c r="E27" s="45"/>
      <c r="F27" s="45"/>
      <c r="G27" s="45"/>
      <c r="H27" s="45"/>
    </row>
    <row r="28" spans="2:9" x14ac:dyDescent="0.25">
      <c r="B28" s="42"/>
      <c r="C28" s="42"/>
      <c r="D28" s="45"/>
      <c r="E28" s="45"/>
      <c r="F28" s="45"/>
      <c r="G28" s="45"/>
      <c r="H28" s="45"/>
    </row>
    <row r="29" spans="2:9" x14ac:dyDescent="0.25">
      <c r="B29" s="20" t="s">
        <v>49</v>
      </c>
      <c r="C29" s="21"/>
      <c r="D29" s="22"/>
      <c r="E29" s="22"/>
      <c r="F29" s="22"/>
      <c r="G29" s="22"/>
      <c r="H29" s="23"/>
    </row>
    <row r="30" spans="2:9" x14ac:dyDescent="0.25">
      <c r="B30" s="24" t="s">
        <v>18</v>
      </c>
      <c r="C30" s="25"/>
      <c r="D30" s="26">
        <f>+D21</f>
        <v>0</v>
      </c>
      <c r="E30" s="26">
        <f>+E21</f>
        <v>0</v>
      </c>
      <c r="F30" s="26">
        <f>+F21</f>
        <v>0</v>
      </c>
      <c r="G30" s="26">
        <f>+G21</f>
        <v>0</v>
      </c>
      <c r="H30" s="27">
        <f>SUM(D30:G30)</f>
        <v>0</v>
      </c>
    </row>
    <row r="31" spans="2:9" ht="15.6" x14ac:dyDescent="0.4">
      <c r="B31" s="24" t="s">
        <v>17</v>
      </c>
      <c r="C31" s="25"/>
      <c r="D31" s="28">
        <f>+D26</f>
        <v>0</v>
      </c>
      <c r="E31" s="28">
        <f t="shared" ref="E31:G31" si="5">+E26</f>
        <v>0</v>
      </c>
      <c r="F31" s="28">
        <f t="shared" si="5"/>
        <v>0</v>
      </c>
      <c r="G31" s="28">
        <f t="shared" si="5"/>
        <v>0</v>
      </c>
      <c r="H31" s="29">
        <f>SUM(D31:G31)</f>
        <v>0</v>
      </c>
    </row>
    <row r="32" spans="2:9" s="39" customFormat="1" x14ac:dyDescent="0.25">
      <c r="B32" s="30" t="s">
        <v>54</v>
      </c>
      <c r="C32" s="31"/>
      <c r="D32" s="32">
        <f>D30-D31</f>
        <v>0</v>
      </c>
      <c r="E32" s="32">
        <f t="shared" ref="E32:H32" si="6">E30-E31</f>
        <v>0</v>
      </c>
      <c r="F32" s="32">
        <f t="shared" si="6"/>
        <v>0</v>
      </c>
      <c r="G32" s="32">
        <f t="shared" si="6"/>
        <v>0</v>
      </c>
      <c r="H32" s="33">
        <f t="shared" si="6"/>
        <v>0</v>
      </c>
    </row>
    <row r="33" spans="2:8" x14ac:dyDescent="0.25">
      <c r="B33" s="24"/>
      <c r="C33" s="25"/>
      <c r="D33" s="26"/>
      <c r="E33" s="26"/>
      <c r="F33" s="26"/>
      <c r="G33" s="26"/>
      <c r="H33" s="27"/>
    </row>
    <row r="34" spans="2:8" x14ac:dyDescent="0.25">
      <c r="B34" s="30" t="s">
        <v>55</v>
      </c>
      <c r="C34" s="25"/>
      <c r="D34" s="26"/>
      <c r="E34" s="26"/>
      <c r="F34" s="26"/>
      <c r="G34" s="26"/>
      <c r="H34" s="27"/>
    </row>
    <row r="35" spans="2:8" x14ac:dyDescent="0.25">
      <c r="B35" s="24" t="s">
        <v>50</v>
      </c>
      <c r="C35" s="25"/>
      <c r="D35" s="26">
        <f t="shared" ref="D35:G36" si="7">+D22</f>
        <v>0</v>
      </c>
      <c r="E35" s="26">
        <f t="shared" si="7"/>
        <v>0</v>
      </c>
      <c r="F35" s="26">
        <f t="shared" si="7"/>
        <v>0</v>
      </c>
      <c r="G35" s="26">
        <f t="shared" si="7"/>
        <v>0</v>
      </c>
      <c r="H35" s="27">
        <f>SUM(D35:G35)</f>
        <v>0</v>
      </c>
    </row>
    <row r="36" spans="2:8" x14ac:dyDescent="0.25">
      <c r="B36" s="24" t="s">
        <v>51</v>
      </c>
      <c r="C36" s="25"/>
      <c r="D36" s="26">
        <f t="shared" si="7"/>
        <v>0</v>
      </c>
      <c r="E36" s="26">
        <f t="shared" si="7"/>
        <v>0</v>
      </c>
      <c r="F36" s="26">
        <f t="shared" si="7"/>
        <v>0</v>
      </c>
      <c r="G36" s="26">
        <f t="shared" si="7"/>
        <v>0</v>
      </c>
      <c r="H36" s="27">
        <f>SUM(D36:G36)</f>
        <v>0</v>
      </c>
    </row>
    <row r="37" spans="2:8" ht="15.6" x14ac:dyDescent="0.4">
      <c r="B37" s="24" t="s">
        <v>52</v>
      </c>
      <c r="C37" s="25"/>
      <c r="D37" s="28">
        <f>D25-D26</f>
        <v>0</v>
      </c>
      <c r="E37" s="28">
        <f>E25-E26</f>
        <v>0</v>
      </c>
      <c r="F37" s="28">
        <f>F25-F26</f>
        <v>0</v>
      </c>
      <c r="G37" s="28">
        <f>G25-G26</f>
        <v>0</v>
      </c>
      <c r="H37" s="29">
        <f>SUM(D37:G37)</f>
        <v>0</v>
      </c>
    </row>
    <row r="38" spans="2:8" x14ac:dyDescent="0.25">
      <c r="B38" s="34" t="s">
        <v>54</v>
      </c>
      <c r="C38" s="35"/>
      <c r="D38" s="36">
        <f>SUM(D35:D37)</f>
        <v>0</v>
      </c>
      <c r="E38" s="36">
        <f>SUM(E35:E37)</f>
        <v>0</v>
      </c>
      <c r="F38" s="36">
        <f>SUM(F35:F37)</f>
        <v>0</v>
      </c>
      <c r="G38" s="36">
        <f>SUM(G35:G37)</f>
        <v>0</v>
      </c>
      <c r="H38" s="37">
        <f>SUM(H35:H37)</f>
        <v>0</v>
      </c>
    </row>
    <row r="39" spans="2:8" x14ac:dyDescent="0.25">
      <c r="B39" s="42"/>
      <c r="C39" s="42"/>
      <c r="D39" s="42"/>
      <c r="E39" s="42"/>
      <c r="F39" s="42"/>
      <c r="G39" s="42"/>
      <c r="H39" s="45"/>
    </row>
    <row r="40" spans="2:8" x14ac:dyDescent="0.25">
      <c r="B40" s="42" t="s">
        <v>47</v>
      </c>
      <c r="C40" s="42"/>
      <c r="D40" s="48">
        <f>IF(D$38&lt;&gt;0,D38/D$21,0)</f>
        <v>0</v>
      </c>
      <c r="E40" s="48">
        <f>IF(E$38&lt;&gt;0,E38/E$21,0)</f>
        <v>0</v>
      </c>
      <c r="F40" s="48">
        <f>IF(F$38&lt;&gt;0,F38/F$21,0)</f>
        <v>0</v>
      </c>
      <c r="G40" s="48">
        <f>IF(G$38&lt;&gt;0,G38/G$21,0)</f>
        <v>0</v>
      </c>
      <c r="H40" s="48">
        <f>IF(H$38&lt;&gt;0,H38/H$21,0)</f>
        <v>0</v>
      </c>
    </row>
    <row r="41" spans="2:8" x14ac:dyDescent="0.25">
      <c r="B41" s="42" t="s">
        <v>21</v>
      </c>
      <c r="C41" s="42"/>
      <c r="D41" s="48">
        <f>IF(D$38&lt;&gt;0,1-D40,0)</f>
        <v>0</v>
      </c>
      <c r="E41" s="48">
        <f t="shared" ref="E41:H41" si="8">IF(E$38&lt;&gt;0,1-E40,0)</f>
        <v>0</v>
      </c>
      <c r="F41" s="48">
        <f t="shared" si="8"/>
        <v>0</v>
      </c>
      <c r="G41" s="48">
        <f t="shared" si="8"/>
        <v>0</v>
      </c>
      <c r="H41" s="48">
        <f t="shared" si="8"/>
        <v>0</v>
      </c>
    </row>
    <row r="42" spans="2:8" x14ac:dyDescent="0.25">
      <c r="B42" s="42"/>
      <c r="C42" s="42"/>
      <c r="D42" s="48"/>
      <c r="E42" s="48"/>
      <c r="F42" s="48"/>
      <c r="G42" s="48"/>
      <c r="H42" s="48"/>
    </row>
    <row r="43" spans="2:8" x14ac:dyDescent="0.25">
      <c r="B43" s="55" t="s">
        <v>56</v>
      </c>
      <c r="C43" s="42"/>
      <c r="D43" s="56">
        <f>+D18</f>
        <v>0</v>
      </c>
      <c r="E43" s="56">
        <f>+E18</f>
        <v>0</v>
      </c>
      <c r="F43" s="56">
        <f>+F18</f>
        <v>0</v>
      </c>
      <c r="G43" s="56">
        <f>+G18</f>
        <v>0</v>
      </c>
      <c r="H43" s="56">
        <f>+H18</f>
        <v>0</v>
      </c>
    </row>
    <row r="44" spans="2:8" ht="15.6" x14ac:dyDescent="0.3">
      <c r="B44" s="101" t="str">
        <f>IF(H43&gt;25%,"Een gedeelte van de maandelijkse kosten is dus het gevolg van het uurtarief van de kinderopvangorganisatie dat hoger is dan de maximale uurtariefvergoeding. Heb je wel eens een vergelijk gemaakt met de tarieven van een andere organisatie?"," ")</f>
        <v xml:space="preserve"> </v>
      </c>
      <c r="C44" s="101"/>
      <c r="D44" s="101"/>
      <c r="E44" s="101"/>
      <c r="F44" s="101"/>
      <c r="G44" s="101"/>
      <c r="H44" s="101"/>
    </row>
    <row r="45" spans="2:8" ht="15.6" x14ac:dyDescent="0.3">
      <c r="B45" s="86"/>
      <c r="C45" s="86"/>
      <c r="D45" s="86"/>
      <c r="E45" s="86"/>
      <c r="F45" s="86"/>
      <c r="G45" s="86"/>
      <c r="H45" s="86"/>
    </row>
    <row r="46" spans="2:8" ht="15.6" x14ac:dyDescent="0.3">
      <c r="B46" s="86"/>
      <c r="C46" s="86"/>
      <c r="D46" s="102" t="s">
        <v>68</v>
      </c>
      <c r="E46" s="102" t="s">
        <v>67</v>
      </c>
      <c r="F46" s="102" t="s">
        <v>69</v>
      </c>
      <c r="G46" s="86"/>
      <c r="H46" s="86"/>
    </row>
    <row r="47" spans="2:8" ht="15.6" x14ac:dyDescent="0.3">
      <c r="B47" s="103" t="s">
        <v>49</v>
      </c>
      <c r="C47" s="113"/>
      <c r="D47" s="114">
        <f>+H30</f>
        <v>0</v>
      </c>
      <c r="E47" s="114">
        <f>+'berekening 2'!H30</f>
        <v>0</v>
      </c>
      <c r="F47" s="115">
        <f>+'Berekening 1'!H30</f>
        <v>0</v>
      </c>
      <c r="G47" s="86"/>
      <c r="H47" s="86"/>
    </row>
    <row r="48" spans="2:8" ht="15.6" x14ac:dyDescent="0.3">
      <c r="B48" s="106" t="s">
        <v>18</v>
      </c>
      <c r="C48" s="104"/>
      <c r="D48" s="107">
        <f>+H31</f>
        <v>0</v>
      </c>
      <c r="E48" s="107">
        <f>+'berekening 2'!H31</f>
        <v>0</v>
      </c>
      <c r="F48" s="116">
        <f>+'Berekening 1'!H31</f>
        <v>0</v>
      </c>
      <c r="G48" s="86"/>
      <c r="H48" s="86"/>
    </row>
    <row r="49" spans="2:8" ht="15.6" x14ac:dyDescent="0.3">
      <c r="B49" s="106" t="s">
        <v>17</v>
      </c>
      <c r="C49" s="104"/>
      <c r="D49" s="108">
        <f>+H32</f>
        <v>0</v>
      </c>
      <c r="E49" s="108">
        <f>+'berekening 2'!H32</f>
        <v>0</v>
      </c>
      <c r="F49" s="117">
        <f>+'Berekening 1'!H32</f>
        <v>0</v>
      </c>
      <c r="G49" s="86"/>
      <c r="H49" s="86"/>
    </row>
    <row r="50" spans="2:8" ht="15.6" x14ac:dyDescent="0.3">
      <c r="B50" s="109" t="s">
        <v>54</v>
      </c>
      <c r="C50" s="104"/>
      <c r="D50" s="110"/>
      <c r="E50" s="110"/>
      <c r="F50" s="118"/>
      <c r="G50" s="86"/>
      <c r="H50" s="86"/>
    </row>
    <row r="51" spans="2:8" ht="15.6" x14ac:dyDescent="0.3">
      <c r="B51" s="106"/>
      <c r="C51" s="104"/>
      <c r="D51" s="110"/>
      <c r="E51" s="110"/>
      <c r="F51" s="118"/>
      <c r="G51" s="86"/>
      <c r="H51" s="86"/>
    </row>
    <row r="52" spans="2:8" ht="15.6" x14ac:dyDescent="0.3">
      <c r="B52" s="109" t="s">
        <v>55</v>
      </c>
      <c r="C52" s="104"/>
      <c r="D52" s="110"/>
      <c r="E52" s="110"/>
      <c r="F52" s="118"/>
      <c r="G52" s="86"/>
      <c r="H52" s="86"/>
    </row>
    <row r="53" spans="2:8" ht="15.6" x14ac:dyDescent="0.3">
      <c r="B53" s="106" t="s">
        <v>50</v>
      </c>
      <c r="C53" s="104"/>
      <c r="D53" s="105">
        <f>+H35</f>
        <v>0</v>
      </c>
      <c r="E53" s="105">
        <f>+'berekening 2'!H35</f>
        <v>0</v>
      </c>
      <c r="F53" s="119">
        <f>+'Berekening 1'!H35</f>
        <v>0</v>
      </c>
      <c r="G53" s="86"/>
      <c r="H53" s="86"/>
    </row>
    <row r="54" spans="2:8" ht="15.6" x14ac:dyDescent="0.3">
      <c r="B54" s="106" t="s">
        <v>51</v>
      </c>
      <c r="C54" s="104"/>
      <c r="D54" s="105">
        <f>+H36</f>
        <v>0</v>
      </c>
      <c r="E54" s="105">
        <f>+'berekening 2'!H36</f>
        <v>0</v>
      </c>
      <c r="F54" s="119">
        <f>+'Berekening 1'!H36</f>
        <v>0</v>
      </c>
      <c r="G54" s="86"/>
      <c r="H54" s="86"/>
    </row>
    <row r="55" spans="2:8" ht="16.8" x14ac:dyDescent="0.4">
      <c r="B55" s="106" t="s">
        <v>52</v>
      </c>
      <c r="C55" s="104"/>
      <c r="D55" s="107">
        <f>+H37</f>
        <v>0</v>
      </c>
      <c r="E55" s="111">
        <f>+'berekening 2'!H37</f>
        <v>0</v>
      </c>
      <c r="F55" s="120">
        <f>+'Berekening 1'!H37</f>
        <v>0</v>
      </c>
      <c r="G55" s="86"/>
      <c r="H55" s="86"/>
    </row>
    <row r="56" spans="2:8" ht="15.6" x14ac:dyDescent="0.3">
      <c r="B56" s="112" t="s">
        <v>54</v>
      </c>
      <c r="C56" s="121"/>
      <c r="D56" s="122">
        <f>+H38</f>
        <v>0</v>
      </c>
      <c r="E56" s="122">
        <f>+'berekening 2'!H38</f>
        <v>0</v>
      </c>
      <c r="F56" s="123">
        <f>+'Berekening 1'!H38</f>
        <v>0</v>
      </c>
      <c r="G56" s="86"/>
      <c r="H56" s="86"/>
    </row>
    <row r="57" spans="2:8" ht="15.6" x14ac:dyDescent="0.3">
      <c r="B57" s="86"/>
      <c r="C57" s="86"/>
      <c r="D57" s="86"/>
      <c r="E57" s="86"/>
      <c r="F57" s="86"/>
      <c r="G57" s="86"/>
      <c r="H57" s="86"/>
    </row>
    <row r="58" spans="2:8" ht="15.6" hidden="1" x14ac:dyDescent="0.3">
      <c r="B58" s="86"/>
      <c r="C58" s="86"/>
      <c r="D58" s="86"/>
      <c r="E58" s="86"/>
      <c r="F58" s="86"/>
      <c r="G58" s="86"/>
      <c r="H58" s="86"/>
    </row>
    <row r="59" spans="2:8" ht="15.6" hidden="1" x14ac:dyDescent="0.3">
      <c r="B59" s="86"/>
      <c r="C59" s="86"/>
      <c r="D59" s="86"/>
      <c r="E59" s="86"/>
      <c r="F59" s="86"/>
      <c r="G59" s="86"/>
      <c r="H59" s="86"/>
    </row>
    <row r="60" spans="2:8" ht="15.6" hidden="1" x14ac:dyDescent="0.3">
      <c r="B60" s="86"/>
      <c r="C60" s="86"/>
      <c r="D60" s="86"/>
      <c r="E60" s="86"/>
      <c r="F60" s="86"/>
      <c r="G60" s="86"/>
      <c r="H60" s="86"/>
    </row>
    <row r="61" spans="2:8" ht="14.4" thickBot="1" x14ac:dyDescent="0.3">
      <c r="B61" s="42"/>
      <c r="C61" s="42"/>
      <c r="D61" s="48"/>
      <c r="E61" s="48"/>
      <c r="F61" s="48"/>
      <c r="G61" s="48"/>
      <c r="H61" s="48"/>
    </row>
    <row r="62" spans="2:8" x14ac:dyDescent="0.25">
      <c r="B62" s="95" t="s">
        <v>53</v>
      </c>
      <c r="C62" s="96"/>
      <c r="D62" s="96"/>
      <c r="E62" s="96"/>
      <c r="F62" s="96"/>
      <c r="G62" s="96"/>
      <c r="H62" s="97"/>
    </row>
    <row r="63" spans="2:8" ht="33.6" customHeight="1" thickBot="1" x14ac:dyDescent="0.3">
      <c r="B63" s="98"/>
      <c r="C63" s="99"/>
      <c r="D63" s="99"/>
      <c r="E63" s="99"/>
      <c r="F63" s="99"/>
      <c r="G63" s="99"/>
      <c r="H63" s="100"/>
    </row>
    <row r="64" spans="2:8" x14ac:dyDescent="0.25">
      <c r="B64" s="57" t="s">
        <v>61</v>
      </c>
      <c r="C64" s="58"/>
      <c r="D64" s="59">
        <f>D25*4%</f>
        <v>0</v>
      </c>
      <c r="E64" s="59">
        <f t="shared" ref="E64:F64" si="9">E25*4%</f>
        <v>0</v>
      </c>
      <c r="F64" s="59">
        <f t="shared" si="9"/>
        <v>0</v>
      </c>
      <c r="G64" s="59">
        <f>G25*4%</f>
        <v>0</v>
      </c>
      <c r="H64" s="60">
        <f>SUM(D64:G64)</f>
        <v>0</v>
      </c>
    </row>
    <row r="65" spans="2:8" x14ac:dyDescent="0.25">
      <c r="B65" s="61" t="s">
        <v>57</v>
      </c>
      <c r="C65" s="42"/>
      <c r="D65" s="62">
        <f>+D35+D36</f>
        <v>0</v>
      </c>
      <c r="E65" s="62">
        <f>+E35+E36</f>
        <v>0</v>
      </c>
      <c r="F65" s="62">
        <f>+F35+F36</f>
        <v>0</v>
      </c>
      <c r="G65" s="62">
        <f>+G35+G36</f>
        <v>0</v>
      </c>
      <c r="H65" s="63">
        <f>SUM(D65:G65)</f>
        <v>0</v>
      </c>
    </row>
    <row r="66" spans="2:8" x14ac:dyDescent="0.25">
      <c r="B66" s="61" t="s">
        <v>45</v>
      </c>
      <c r="C66" s="42"/>
      <c r="D66" s="50">
        <f>D64+D65</f>
        <v>0</v>
      </c>
      <c r="E66" s="50">
        <f t="shared" ref="E66:G66" si="10">E64+E65</f>
        <v>0</v>
      </c>
      <c r="F66" s="50">
        <f t="shared" si="10"/>
        <v>0</v>
      </c>
      <c r="G66" s="50">
        <f t="shared" si="10"/>
        <v>0</v>
      </c>
      <c r="H66" s="64">
        <f>SUM(D66:G66)</f>
        <v>0</v>
      </c>
    </row>
    <row r="67" spans="2:8" x14ac:dyDescent="0.25">
      <c r="B67" s="61"/>
      <c r="C67" s="42"/>
      <c r="D67" s="50"/>
      <c r="E67" s="50"/>
      <c r="F67" s="50"/>
      <c r="G67" s="50"/>
      <c r="H67" s="64"/>
    </row>
    <row r="68" spans="2:8" x14ac:dyDescent="0.25">
      <c r="B68" s="61" t="s">
        <v>46</v>
      </c>
      <c r="C68" s="42"/>
      <c r="D68" s="65">
        <f>D38-D66</f>
        <v>0</v>
      </c>
      <c r="E68" s="65">
        <f>E38-E66</f>
        <v>0</v>
      </c>
      <c r="F68" s="65">
        <f>F38-F66</f>
        <v>0</v>
      </c>
      <c r="G68" s="65">
        <f>G38-G66</f>
        <v>0</v>
      </c>
      <c r="H68" s="66">
        <f>H38-H66</f>
        <v>0</v>
      </c>
    </row>
    <row r="69" spans="2:8" ht="14.4" thickBot="1" x14ac:dyDescent="0.3">
      <c r="B69" s="67" t="str">
        <f>IF(H68&gt;0,"Uw eigen bijdrage zou dus lager worden","Uw eigen bijdrage zou dus hoger worden")</f>
        <v>Uw eigen bijdrage zou dus hoger worden</v>
      </c>
      <c r="C69" s="68"/>
      <c r="D69" s="69"/>
      <c r="E69" s="69"/>
      <c r="F69" s="69"/>
      <c r="G69" s="69"/>
      <c r="H69" s="70"/>
    </row>
    <row r="70" spans="2:8" x14ac:dyDescent="0.25">
      <c r="B70" s="12"/>
      <c r="C70" s="12"/>
      <c r="D70" s="12"/>
      <c r="E70" s="12"/>
      <c r="F70" s="12"/>
      <c r="G70" s="12"/>
      <c r="H70" s="13"/>
    </row>
    <row r="71" spans="2:8" x14ac:dyDescent="0.25">
      <c r="B71" s="71" t="s">
        <v>27</v>
      </c>
      <c r="C71" s="72"/>
      <c r="D71" s="72"/>
      <c r="E71" s="73" t="s">
        <v>41</v>
      </c>
      <c r="F71" s="72"/>
      <c r="G71" s="72"/>
      <c r="H71" s="74"/>
    </row>
    <row r="72" spans="2:8" x14ac:dyDescent="0.25">
      <c r="B72" s="75" t="s">
        <v>28</v>
      </c>
      <c r="C72" s="76"/>
      <c r="D72" s="76"/>
      <c r="E72" s="77" t="s">
        <v>42</v>
      </c>
      <c r="F72" s="76"/>
      <c r="G72" s="76"/>
      <c r="H72" s="78"/>
    </row>
    <row r="73" spans="2:8" x14ac:dyDescent="0.25">
      <c r="B73" s="75" t="s">
        <v>36</v>
      </c>
      <c r="C73" s="79"/>
      <c r="D73" s="79"/>
      <c r="E73" s="80" t="s">
        <v>43</v>
      </c>
      <c r="F73" s="79"/>
      <c r="G73" s="79"/>
      <c r="H73" s="81"/>
    </row>
    <row r="74" spans="2:8" x14ac:dyDescent="0.25">
      <c r="B74" s="75" t="s">
        <v>39</v>
      </c>
      <c r="C74" s="79"/>
      <c r="D74" s="79"/>
      <c r="E74" s="80" t="s">
        <v>40</v>
      </c>
      <c r="F74" s="79"/>
      <c r="G74" s="79"/>
      <c r="H74" s="81"/>
    </row>
    <row r="75" spans="2:8" x14ac:dyDescent="0.25">
      <c r="B75" s="82" t="s">
        <v>60</v>
      </c>
      <c r="C75" s="83"/>
      <c r="D75" s="83"/>
      <c r="E75" s="84" t="s">
        <v>59</v>
      </c>
      <c r="F75" s="83"/>
      <c r="G75" s="83"/>
      <c r="H75" s="85"/>
    </row>
    <row r="76" spans="2:8" ht="28.2" customHeight="1" x14ac:dyDescent="0.25">
      <c r="B76" s="87" t="s">
        <v>58</v>
      </c>
      <c r="C76" s="87"/>
      <c r="D76" s="87"/>
      <c r="E76" s="87"/>
      <c r="F76" s="87"/>
      <c r="G76" s="87"/>
      <c r="H76" s="87"/>
    </row>
    <row r="77" spans="2:8" x14ac:dyDescent="0.25">
      <c r="B77" s="94" t="s">
        <v>70</v>
      </c>
      <c r="C77" s="94"/>
      <c r="D77" s="94"/>
      <c r="E77" s="94"/>
      <c r="F77" s="94"/>
      <c r="G77" s="94"/>
      <c r="H77" s="94"/>
    </row>
    <row r="78" spans="2:8" x14ac:dyDescent="0.25"/>
    <row r="79" spans="2:8" x14ac:dyDescent="0.25"/>
  </sheetData>
  <sheetProtection algorithmName="SHA-512" hashValue="hDy3dSUlyvxCCQLFsJSUTOLpcZWD8cFYS+7eiuSt/UWtn2s+kN52NHgi3FYqW44j/mTZKLIClXdPeR7YRIswZg==" saltValue="C+g3BQs3rzgEysWzfkVYyQ==" spinCount="100000" sheet="1" objects="1" scenarios="1" selectLockedCells="1"/>
  <mergeCells count="6">
    <mergeCell ref="B76:H76"/>
    <mergeCell ref="B1:H1"/>
    <mergeCell ref="B2:H2"/>
    <mergeCell ref="B77:H77"/>
    <mergeCell ref="B62:H63"/>
    <mergeCell ref="B44:H44"/>
  </mergeCells>
  <dataValidations xWindow="795" yWindow="724" count="3">
    <dataValidation type="whole" errorStyle="information" allowBlank="1" showInputMessage="1" showErrorMessage="1" errorTitle="Foutmelding" error="Een heel getal tussen 0 en 999.999" sqref="C5">
      <formula1>0</formula1>
      <formula2>999999</formula2>
    </dataValidation>
    <dataValidation type="decimal" allowBlank="1" showInputMessage="1" showErrorMessage="1" errorTitle="Fout" error="Voer een uurtarief in tussen 5,00 en 25,00" promptTitle="Voer het uurtarief" prompt="Voer het uurtarief in wat de _x000a_organisatie in rekening brengt_x000a_" sqref="D11:G11">
      <formula1>5</formula1>
      <formula2>25</formula2>
    </dataValidation>
    <dataValidation type="decimal" allowBlank="1" showInputMessage="1" showErrorMessage="1" errorTitle="Fout" error="Voer hier de kinderopvanguren in , een getal tussen 0 en 260" promptTitle="Voer aantal maanduren in" prompt="Voer hier het aantal kinderopvang uren per maand in welke door de organisatie in rekening wordt gebracht_x000a_" sqref="D10:G10">
      <formula1>0</formula1>
      <formula2>260</formula2>
    </dataValidation>
  </dataValidations>
  <hyperlinks>
    <hyperlink ref="B2" r:id="rId1" display="www.kinderopvang-wijzer.nl"/>
    <hyperlink ref="E72" r:id="rId2"/>
    <hyperlink ref="E73" r:id="rId3"/>
    <hyperlink ref="E74" r:id="rId4"/>
    <hyperlink ref="E75" r:id="rId5"/>
    <hyperlink ref="B2:H2" r:id="rId6" display="https://www.kinderopvang-wijzer.nl/"/>
  </hyperlinks>
  <pageMargins left="0.70866141732283472" right="0.70866141732283472" top="0.74803149606299213" bottom="0.74803149606299213" header="0.31496062992125984" footer="0.31496062992125984"/>
  <pageSetup paperSize="9" scale="86" fitToHeight="0" orientation="landscape" horizontalDpi="4294967295" verticalDpi="4294967295" r:id="rId7"/>
  <rowBreaks count="1" manualBreakCount="1">
    <brk id="61" max="16383" man="1"/>
  </rowBreaks>
  <extLst>
    <ext xmlns:x14="http://schemas.microsoft.com/office/spreadsheetml/2009/9/main" uri="{CCE6A557-97BC-4b89-ADB6-D9C93CAAB3DF}">
      <x14:dataValidations xmlns:xm="http://schemas.microsoft.com/office/excel/2006/main" xWindow="795" yWindow="724" count="1">
        <x14:dataValidation type="list" allowBlank="1" showInputMessage="1" showErrorMessage="1" promptTitle="Selecteer opvangvorm" prompt="Selecteer opvangvorm KDV (kinderdagverblijf), BSO (buitenschoolse opvang) of Gastouderopvang">
          <x14:formula1>
            <xm:f>basisinfo!$A$1:$A$3</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14" sqref="A14:XFD14"/>
    </sheetView>
  </sheetViews>
  <sheetFormatPr defaultColWidth="0" defaultRowHeight="0" zeroHeight="1" x14ac:dyDescent="0.25"/>
  <cols>
    <col min="1" max="1" width="8.88671875" style="38" customWidth="1"/>
    <col min="2" max="2" width="52.21875" style="38" customWidth="1"/>
    <col min="3" max="3" width="15.33203125" style="38" customWidth="1"/>
    <col min="4" max="7" width="15.77734375" style="38" customWidth="1"/>
    <col min="8" max="8" width="12.77734375" style="40" customWidth="1"/>
    <col min="9" max="9" width="5.88671875" style="38" customWidth="1"/>
    <col min="10" max="16384" width="8.88671875" style="38" hidden="1"/>
  </cols>
  <sheetData>
    <row r="1" spans="2:8" ht="40.200000000000003" customHeight="1" x14ac:dyDescent="0.3">
      <c r="B1" s="88" t="s">
        <v>65</v>
      </c>
      <c r="C1" s="89"/>
      <c r="D1" s="89"/>
      <c r="E1" s="89"/>
      <c r="F1" s="89"/>
      <c r="G1" s="89"/>
      <c r="H1" s="90"/>
    </row>
    <row r="2" spans="2:8" ht="14.4" x14ac:dyDescent="0.3">
      <c r="B2" s="91" t="s">
        <v>42</v>
      </c>
      <c r="C2" s="92"/>
      <c r="D2" s="92"/>
      <c r="E2" s="92"/>
      <c r="F2" s="92"/>
      <c r="G2" s="92"/>
      <c r="H2" s="93"/>
    </row>
    <row r="3" spans="2:8" ht="13.8" x14ac:dyDescent="0.25"/>
    <row r="4" spans="2:8" ht="13.8" x14ac:dyDescent="0.25">
      <c r="B4" s="39" t="s">
        <v>10</v>
      </c>
    </row>
    <row r="5" spans="2:8" ht="15.6" x14ac:dyDescent="0.3">
      <c r="B5" s="38" t="s">
        <v>19</v>
      </c>
      <c r="C5" s="14">
        <f>+'Kinderopvang-Wijzer'!C5</f>
        <v>37500</v>
      </c>
      <c r="D5" s="15" t="s">
        <v>25</v>
      </c>
      <c r="E5" s="16" t="s">
        <v>31</v>
      </c>
      <c r="F5" s="12"/>
      <c r="G5" s="12"/>
    </row>
    <row r="6" spans="2:8" ht="13.8" x14ac:dyDescent="0.25"/>
    <row r="7" spans="2:8" ht="13.8" x14ac:dyDescent="0.25">
      <c r="B7" s="39" t="s">
        <v>63</v>
      </c>
      <c r="D7" s="52" t="s">
        <v>26</v>
      </c>
    </row>
    <row r="8" spans="2:8" ht="13.8" x14ac:dyDescent="0.25">
      <c r="D8" s="53" t="s">
        <v>3</v>
      </c>
      <c r="E8" s="53" t="s">
        <v>4</v>
      </c>
      <c r="F8" s="53" t="s">
        <v>5</v>
      </c>
      <c r="G8" s="53" t="s">
        <v>7</v>
      </c>
    </row>
    <row r="9" spans="2:8" ht="13.8" x14ac:dyDescent="0.25">
      <c r="B9" s="38" t="s">
        <v>23</v>
      </c>
      <c r="C9" s="54" t="s">
        <v>22</v>
      </c>
      <c r="D9" s="14" t="str">
        <f>+'Kinderopvang-Wijzer'!D9</f>
        <v>KDV 0-4</v>
      </c>
      <c r="E9" s="14" t="str">
        <f>+'Kinderopvang-Wijzer'!E9</f>
        <v>BSO 4-13</v>
      </c>
      <c r="F9" s="14" t="str">
        <f>+'Kinderopvang-Wijzer'!F9</f>
        <v>BSO 4-13</v>
      </c>
      <c r="G9" s="14" t="str">
        <f>+'Kinderopvang-Wijzer'!G9</f>
        <v>Gastouder 0-13</v>
      </c>
    </row>
    <row r="10" spans="2:8" ht="13.8" x14ac:dyDescent="0.25">
      <c r="B10" s="38" t="s">
        <v>6</v>
      </c>
      <c r="C10" s="54" t="s">
        <v>24</v>
      </c>
      <c r="D10" s="14">
        <f>+'Kinderopvang-Wijzer'!D10</f>
        <v>0</v>
      </c>
      <c r="E10" s="14">
        <f>+'Kinderopvang-Wijzer'!E10</f>
        <v>0</v>
      </c>
      <c r="F10" s="14">
        <f>+'Kinderopvang-Wijzer'!F10</f>
        <v>0</v>
      </c>
      <c r="G10" s="14">
        <f>+'Kinderopvang-Wijzer'!G10</f>
        <v>0</v>
      </c>
    </row>
    <row r="11" spans="2:8" ht="13.8" x14ac:dyDescent="0.25">
      <c r="B11" s="38" t="s">
        <v>9</v>
      </c>
      <c r="C11" s="54" t="s">
        <v>24</v>
      </c>
      <c r="D11" s="14">
        <f>+'Kinderopvang-Wijzer'!D11</f>
        <v>9</v>
      </c>
      <c r="E11" s="14">
        <f>+'Kinderopvang-Wijzer'!E11</f>
        <v>7.5</v>
      </c>
      <c r="F11" s="14">
        <f>+'Kinderopvang-Wijzer'!F11</f>
        <v>7.5</v>
      </c>
      <c r="G11" s="14">
        <f>+'Kinderopvang-Wijzer'!G11</f>
        <v>8</v>
      </c>
    </row>
    <row r="12" spans="2:8" ht="13.8" x14ac:dyDescent="0.25"/>
    <row r="13" spans="2:8" ht="13.8" x14ac:dyDescent="0.25">
      <c r="B13" s="42" t="s">
        <v>11</v>
      </c>
      <c r="C13" s="42"/>
      <c r="D13" s="44">
        <f>+D14</f>
        <v>8.9700000000000006</v>
      </c>
      <c r="E13" s="44">
        <f t="shared" ref="E13:G13" si="0">+E14</f>
        <v>7.72</v>
      </c>
      <c r="F13" s="44">
        <f t="shared" si="0"/>
        <v>7.72</v>
      </c>
      <c r="G13" s="44">
        <f t="shared" si="0"/>
        <v>6.73</v>
      </c>
      <c r="H13" s="45"/>
    </row>
    <row r="14" spans="2:8" ht="13.8" x14ac:dyDescent="0.25">
      <c r="B14" s="42" t="s">
        <v>48</v>
      </c>
      <c r="C14" s="42"/>
      <c r="D14" s="44">
        <f>+basisinfo1!C13</f>
        <v>8.9700000000000006</v>
      </c>
      <c r="E14" s="44">
        <f>+basisinfo1!D13</f>
        <v>7.72</v>
      </c>
      <c r="F14" s="44">
        <f>+basisinfo1!E13</f>
        <v>7.72</v>
      </c>
      <c r="G14" s="44">
        <f>+basisinfo1!F13</f>
        <v>6.73</v>
      </c>
      <c r="H14" s="45"/>
    </row>
    <row r="15" spans="2:8" ht="13.8" x14ac:dyDescent="0.25">
      <c r="B15" s="42" t="s">
        <v>12</v>
      </c>
      <c r="C15" s="42" t="s">
        <v>62</v>
      </c>
      <c r="D15" s="46">
        <f>VLOOKUP($C$5,tabelkot2023!$A$2:$D$71,3)</f>
        <v>89.5</v>
      </c>
      <c r="E15" s="46">
        <f>VLOOKUP($C$5,tabelkot2023!$A$2:$D$71,4)</f>
        <v>94.5</v>
      </c>
      <c r="F15" s="46">
        <f>VLOOKUP($C$5,tabelkot2023!$A$2:$D$71,4)</f>
        <v>94.5</v>
      </c>
      <c r="G15" s="46">
        <f>VLOOKUP($C$5,tabelkot2023!$A$2:$D$71,4)</f>
        <v>94.5</v>
      </c>
      <c r="H15" s="45"/>
    </row>
    <row r="16" spans="2:8" ht="13.8" hidden="1" x14ac:dyDescent="0.25">
      <c r="B16" s="42" t="s">
        <v>16</v>
      </c>
      <c r="C16" s="42"/>
      <c r="D16" s="46">
        <f>IF(D10&gt;230,230,D10)</f>
        <v>0</v>
      </c>
      <c r="E16" s="46">
        <f t="shared" ref="E16:G16" si="1">IF(E10&gt;230,230,E10)</f>
        <v>0</v>
      </c>
      <c r="F16" s="46">
        <f t="shared" si="1"/>
        <v>0</v>
      </c>
      <c r="G16" s="46">
        <f t="shared" si="1"/>
        <v>0</v>
      </c>
      <c r="H16" s="45"/>
    </row>
    <row r="17" spans="2:9" ht="16.2" hidden="1" customHeight="1" x14ac:dyDescent="0.25">
      <c r="B17" s="42" t="s">
        <v>14</v>
      </c>
      <c r="C17" s="42"/>
      <c r="D17" s="47"/>
      <c r="E17" s="47"/>
      <c r="F17" s="47"/>
      <c r="G17" s="47"/>
      <c r="H17" s="45"/>
    </row>
    <row r="18" spans="2:9" ht="16.2" hidden="1" customHeight="1" x14ac:dyDescent="0.25">
      <c r="B18" s="42" t="s">
        <v>44</v>
      </c>
      <c r="C18" s="42"/>
      <c r="D18" s="48">
        <f>IF(D38&gt;0,D35/D38,0%)</f>
        <v>0</v>
      </c>
      <c r="E18" s="48">
        <f t="shared" ref="E18:H18" si="2">IF(E38&gt;0,E35/E38,0%)</f>
        <v>0</v>
      </c>
      <c r="F18" s="48">
        <f t="shared" si="2"/>
        <v>0</v>
      </c>
      <c r="G18" s="48">
        <f t="shared" si="2"/>
        <v>0</v>
      </c>
      <c r="H18" s="48">
        <f t="shared" si="2"/>
        <v>0</v>
      </c>
    </row>
    <row r="19" spans="2:9" ht="13.8" hidden="1" x14ac:dyDescent="0.25">
      <c r="B19" s="42" t="s">
        <v>15</v>
      </c>
      <c r="C19" s="42"/>
      <c r="D19" s="46">
        <f>IF(D10&gt;230,D10-230,0)</f>
        <v>0</v>
      </c>
      <c r="E19" s="46">
        <f>IF(E10&gt;230,E10-230,0)</f>
        <v>0</v>
      </c>
      <c r="F19" s="46">
        <f>IF(F10&gt;230,F10-230,0)</f>
        <v>0</v>
      </c>
      <c r="G19" s="46">
        <f>IF(G10&gt;230,G10-230,0)</f>
        <v>0</v>
      </c>
      <c r="H19" s="45"/>
    </row>
    <row r="20" spans="2:9" ht="13.8" hidden="1" x14ac:dyDescent="0.25">
      <c r="B20" s="42"/>
      <c r="C20" s="42"/>
      <c r="D20" s="48"/>
      <c r="E20" s="48"/>
      <c r="F20" s="48"/>
      <c r="G20" s="48"/>
      <c r="H20" s="49" t="s">
        <v>8</v>
      </c>
    </row>
    <row r="21" spans="2:9" ht="13.8" hidden="1" x14ac:dyDescent="0.25">
      <c r="B21" s="43" t="s">
        <v>13</v>
      </c>
      <c r="C21" s="43"/>
      <c r="D21" s="50">
        <f>D10*D11</f>
        <v>0</v>
      </c>
      <c r="E21" s="50">
        <f>E10*E11</f>
        <v>0</v>
      </c>
      <c r="F21" s="50">
        <f>F10*F11</f>
        <v>0</v>
      </c>
      <c r="G21" s="50">
        <f>G10*G11</f>
        <v>0</v>
      </c>
      <c r="H21" s="50">
        <f>SUM(D21:G21)</f>
        <v>0</v>
      </c>
    </row>
    <row r="22" spans="2:9" ht="13.8" hidden="1" x14ac:dyDescent="0.25">
      <c r="B22" s="42" t="s">
        <v>32</v>
      </c>
      <c r="C22" s="42"/>
      <c r="D22" s="45">
        <f>IF(D11&gt;D13,D10*(D11-D14),0)</f>
        <v>0</v>
      </c>
      <c r="E22" s="45">
        <f>IF(E11&gt;E13,E10*(E11-E14),0)</f>
        <v>0</v>
      </c>
      <c r="F22" s="45">
        <f>IF(F11&gt;F13,F10*(F11-F14),0)</f>
        <v>0</v>
      </c>
      <c r="G22" s="45">
        <f>IF(G11&gt;G13,G10*(G11-G14),0)</f>
        <v>0</v>
      </c>
      <c r="H22" s="45">
        <f>SUM(D22:G22)</f>
        <v>0</v>
      </c>
    </row>
    <row r="23" spans="2:9" ht="15.6" hidden="1" x14ac:dyDescent="0.4">
      <c r="B23" s="42" t="s">
        <v>33</v>
      </c>
      <c r="C23" s="42"/>
      <c r="D23" s="51">
        <f>D19*D14</f>
        <v>0</v>
      </c>
      <c r="E23" s="51">
        <f>E19*E14</f>
        <v>0</v>
      </c>
      <c r="F23" s="51">
        <f>F19*F14</f>
        <v>0</v>
      </c>
      <c r="G23" s="51">
        <f>G19*G14</f>
        <v>0</v>
      </c>
      <c r="H23" s="51">
        <f t="shared" ref="H23" si="3">SUM(D23:G23)</f>
        <v>0</v>
      </c>
    </row>
    <row r="24" spans="2:9" ht="13.8" hidden="1" x14ac:dyDescent="0.25">
      <c r="B24" s="42"/>
      <c r="C24" s="42"/>
      <c r="D24" s="45"/>
      <c r="E24" s="45"/>
      <c r="F24" s="45"/>
      <c r="G24" s="45"/>
      <c r="H24" s="45"/>
      <c r="I24" s="41"/>
    </row>
    <row r="25" spans="2:9" ht="13.8" hidden="1" x14ac:dyDescent="0.25">
      <c r="B25" s="43" t="s">
        <v>34</v>
      </c>
      <c r="C25" s="43"/>
      <c r="D25" s="50">
        <f>D21-D22-D23</f>
        <v>0</v>
      </c>
      <c r="E25" s="50">
        <f t="shared" ref="E25:H25" si="4">E21-E22-E23</f>
        <v>0</v>
      </c>
      <c r="F25" s="50">
        <f t="shared" si="4"/>
        <v>0</v>
      </c>
      <c r="G25" s="50">
        <f t="shared" si="4"/>
        <v>0</v>
      </c>
      <c r="H25" s="50">
        <f t="shared" si="4"/>
        <v>0</v>
      </c>
    </row>
    <row r="26" spans="2:9" ht="13.8" hidden="1" x14ac:dyDescent="0.25">
      <c r="B26" s="42" t="s">
        <v>35</v>
      </c>
      <c r="C26" s="42"/>
      <c r="D26" s="45">
        <f>D25*D15%</f>
        <v>0</v>
      </c>
      <c r="E26" s="45">
        <f>E25*E15%</f>
        <v>0</v>
      </c>
      <c r="F26" s="45">
        <f>F25*F15%</f>
        <v>0</v>
      </c>
      <c r="G26" s="45">
        <f>G25*G15%</f>
        <v>0</v>
      </c>
      <c r="H26" s="45">
        <f>SUM(D26:G26)</f>
        <v>0</v>
      </c>
    </row>
    <row r="27" spans="2:9" ht="13.8" hidden="1" x14ac:dyDescent="0.25">
      <c r="B27" s="42"/>
      <c r="C27" s="42"/>
      <c r="D27" s="45"/>
      <c r="E27" s="45"/>
      <c r="F27" s="45"/>
      <c r="G27" s="45"/>
      <c r="H27" s="45"/>
    </row>
    <row r="28" spans="2:9" ht="13.8" x14ac:dyDescent="0.25">
      <c r="B28" s="42"/>
      <c r="C28" s="42"/>
      <c r="D28" s="45"/>
      <c r="E28" s="45"/>
      <c r="F28" s="45"/>
      <c r="G28" s="45"/>
      <c r="H28" s="45"/>
    </row>
    <row r="29" spans="2:9" ht="13.8" x14ac:dyDescent="0.25">
      <c r="B29" s="20" t="s">
        <v>49</v>
      </c>
      <c r="C29" s="21"/>
      <c r="D29" s="22"/>
      <c r="E29" s="22"/>
      <c r="F29" s="22"/>
      <c r="G29" s="22"/>
      <c r="H29" s="23"/>
    </row>
    <row r="30" spans="2:9" ht="13.8" x14ac:dyDescent="0.25">
      <c r="B30" s="24" t="s">
        <v>18</v>
      </c>
      <c r="C30" s="25"/>
      <c r="D30" s="26">
        <f>+D21</f>
        <v>0</v>
      </c>
      <c r="E30" s="26">
        <f>+E21</f>
        <v>0</v>
      </c>
      <c r="F30" s="26">
        <f>+F21</f>
        <v>0</v>
      </c>
      <c r="G30" s="26">
        <f>+G21</f>
        <v>0</v>
      </c>
      <c r="H30" s="27">
        <f>SUM(D30:G30)</f>
        <v>0</v>
      </c>
    </row>
    <row r="31" spans="2:9" ht="15.6" x14ac:dyDescent="0.4">
      <c r="B31" s="24" t="s">
        <v>17</v>
      </c>
      <c r="C31" s="25"/>
      <c r="D31" s="28">
        <f>+D26</f>
        <v>0</v>
      </c>
      <c r="E31" s="28">
        <f t="shared" ref="E31:G31" si="5">+E26</f>
        <v>0</v>
      </c>
      <c r="F31" s="28">
        <f t="shared" si="5"/>
        <v>0</v>
      </c>
      <c r="G31" s="28">
        <f t="shared" si="5"/>
        <v>0</v>
      </c>
      <c r="H31" s="29">
        <f>SUM(D31:G31)</f>
        <v>0</v>
      </c>
    </row>
    <row r="32" spans="2:9" s="39" customFormat="1" ht="13.8" x14ac:dyDescent="0.25">
      <c r="B32" s="30" t="s">
        <v>54</v>
      </c>
      <c r="C32" s="31"/>
      <c r="D32" s="32">
        <f>D30-D31</f>
        <v>0</v>
      </c>
      <c r="E32" s="32">
        <f t="shared" ref="E32:H32" si="6">E30-E31</f>
        <v>0</v>
      </c>
      <c r="F32" s="32">
        <f t="shared" si="6"/>
        <v>0</v>
      </c>
      <c r="G32" s="32">
        <f t="shared" si="6"/>
        <v>0</v>
      </c>
      <c r="H32" s="33">
        <f t="shared" si="6"/>
        <v>0</v>
      </c>
    </row>
    <row r="33" spans="2:8" ht="13.8" x14ac:dyDescent="0.25">
      <c r="B33" s="24"/>
      <c r="C33" s="25"/>
      <c r="D33" s="26"/>
      <c r="E33" s="26"/>
      <c r="F33" s="26"/>
      <c r="G33" s="26"/>
      <c r="H33" s="27"/>
    </row>
    <row r="34" spans="2:8" ht="13.8" x14ac:dyDescent="0.25">
      <c r="B34" s="30" t="s">
        <v>55</v>
      </c>
      <c r="C34" s="25"/>
      <c r="D34" s="26"/>
      <c r="E34" s="26"/>
      <c r="F34" s="26"/>
      <c r="G34" s="26"/>
      <c r="H34" s="27"/>
    </row>
    <row r="35" spans="2:8" ht="13.8" x14ac:dyDescent="0.25">
      <c r="B35" s="24" t="s">
        <v>50</v>
      </c>
      <c r="C35" s="25"/>
      <c r="D35" s="26">
        <f t="shared" ref="D35:G36" si="7">+D22</f>
        <v>0</v>
      </c>
      <c r="E35" s="26">
        <f t="shared" si="7"/>
        <v>0</v>
      </c>
      <c r="F35" s="26">
        <f t="shared" si="7"/>
        <v>0</v>
      </c>
      <c r="G35" s="26">
        <f t="shared" si="7"/>
        <v>0</v>
      </c>
      <c r="H35" s="27">
        <f>SUM(D35:G35)</f>
        <v>0</v>
      </c>
    </row>
    <row r="36" spans="2:8" ht="13.8" x14ac:dyDescent="0.25">
      <c r="B36" s="24" t="s">
        <v>51</v>
      </c>
      <c r="C36" s="25"/>
      <c r="D36" s="26">
        <f t="shared" si="7"/>
        <v>0</v>
      </c>
      <c r="E36" s="26">
        <f t="shared" si="7"/>
        <v>0</v>
      </c>
      <c r="F36" s="26">
        <f t="shared" si="7"/>
        <v>0</v>
      </c>
      <c r="G36" s="26">
        <f t="shared" si="7"/>
        <v>0</v>
      </c>
      <c r="H36" s="27">
        <f>SUM(D36:G36)</f>
        <v>0</v>
      </c>
    </row>
    <row r="37" spans="2:8" ht="15.6" x14ac:dyDescent="0.4">
      <c r="B37" s="24" t="s">
        <v>52</v>
      </c>
      <c r="C37" s="25"/>
      <c r="D37" s="28">
        <f>D25-D26</f>
        <v>0</v>
      </c>
      <c r="E37" s="28">
        <f>E25-E26</f>
        <v>0</v>
      </c>
      <c r="F37" s="28">
        <f>F25-F26</f>
        <v>0</v>
      </c>
      <c r="G37" s="28">
        <f>G25-G26</f>
        <v>0</v>
      </c>
      <c r="H37" s="29">
        <f>SUM(D37:G37)</f>
        <v>0</v>
      </c>
    </row>
    <row r="38" spans="2:8" ht="13.8" x14ac:dyDescent="0.25">
      <c r="B38" s="34" t="s">
        <v>54</v>
      </c>
      <c r="C38" s="35"/>
      <c r="D38" s="36">
        <f>SUM(D35:D37)</f>
        <v>0</v>
      </c>
      <c r="E38" s="36">
        <f>SUM(E35:E37)</f>
        <v>0</v>
      </c>
      <c r="F38" s="36">
        <f>SUM(F35:F37)</f>
        <v>0</v>
      </c>
      <c r="G38" s="36">
        <f>SUM(G35:G37)</f>
        <v>0</v>
      </c>
      <c r="H38" s="37">
        <f>SUM(H35:H37)</f>
        <v>0</v>
      </c>
    </row>
    <row r="39" spans="2:8" ht="13.8" x14ac:dyDescent="0.25">
      <c r="B39" s="42"/>
      <c r="C39" s="42"/>
      <c r="D39" s="42"/>
      <c r="E39" s="42"/>
      <c r="F39" s="42"/>
      <c r="G39" s="42"/>
      <c r="H39" s="45"/>
    </row>
    <row r="40" spans="2:8" ht="13.8" x14ac:dyDescent="0.25">
      <c r="B40" s="42" t="s">
        <v>47</v>
      </c>
      <c r="C40" s="42"/>
      <c r="D40" s="48">
        <f>IF(D$38&lt;&gt;0,D38/D$21,0)</f>
        <v>0</v>
      </c>
      <c r="E40" s="48">
        <f>IF(E$38&lt;&gt;0,E38/E$21,0)</f>
        <v>0</v>
      </c>
      <c r="F40" s="48">
        <f>IF(F$38&lt;&gt;0,F38/F$21,0)</f>
        <v>0</v>
      </c>
      <c r="G40" s="48">
        <f>IF(G$38&lt;&gt;0,G38/G$21,0)</f>
        <v>0</v>
      </c>
      <c r="H40" s="48">
        <f>IF(H$38&lt;&gt;0,H38/H$21,0)</f>
        <v>0</v>
      </c>
    </row>
    <row r="41" spans="2:8" ht="13.8" x14ac:dyDescent="0.25">
      <c r="B41" s="42" t="s">
        <v>21</v>
      </c>
      <c r="C41" s="42"/>
      <c r="D41" s="48">
        <f>IF(D$38&lt;&gt;0,1-D40,0)</f>
        <v>0</v>
      </c>
      <c r="E41" s="48">
        <f t="shared" ref="E41:H41" si="8">IF(E$38&lt;&gt;0,1-E40,0)</f>
        <v>0</v>
      </c>
      <c r="F41" s="48">
        <f t="shared" si="8"/>
        <v>0</v>
      </c>
      <c r="G41" s="48">
        <f t="shared" si="8"/>
        <v>0</v>
      </c>
      <c r="H41" s="48">
        <f t="shared" si="8"/>
        <v>0</v>
      </c>
    </row>
    <row r="42" spans="2:8" ht="13.8" x14ac:dyDescent="0.25">
      <c r="B42" s="42"/>
      <c r="C42" s="42"/>
      <c r="D42" s="48"/>
      <c r="E42" s="48"/>
      <c r="F42" s="48"/>
      <c r="G42" s="48"/>
      <c r="H42" s="48"/>
    </row>
    <row r="43" spans="2:8" ht="13.8" x14ac:dyDescent="0.25">
      <c r="B43" s="55" t="s">
        <v>56</v>
      </c>
      <c r="C43" s="42"/>
      <c r="D43" s="56">
        <f>+D18</f>
        <v>0</v>
      </c>
      <c r="E43" s="56">
        <f>+E18</f>
        <v>0</v>
      </c>
      <c r="F43" s="56">
        <f>+F18</f>
        <v>0</v>
      </c>
      <c r="G43" s="56">
        <f>+G18</f>
        <v>0</v>
      </c>
      <c r="H43" s="56">
        <f>+H18</f>
        <v>0</v>
      </c>
    </row>
    <row r="44" spans="2:8" ht="35.4" customHeight="1" x14ac:dyDescent="0.3">
      <c r="B44" s="101" t="str">
        <f>IF(H43&gt;25%,"Een gedeelte van de maandelijkse kosten is dus het gevolg van het uurtarief van de kinderopvangorganisatie dat hoger is dan de maximale uurtariefvergoeding. Heb je wel eens een vergelijk gemaakt met de tarieven van een andere organisatie?"," ")</f>
        <v xml:space="preserve"> </v>
      </c>
      <c r="C44" s="101"/>
      <c r="D44" s="101"/>
      <c r="E44" s="101"/>
      <c r="F44" s="101"/>
      <c r="G44" s="101"/>
      <c r="H44" s="101"/>
    </row>
    <row r="45" spans="2:8" ht="14.4" thickBot="1" x14ac:dyDescent="0.3">
      <c r="B45" s="42"/>
      <c r="C45" s="42"/>
      <c r="D45" s="48"/>
      <c r="E45" s="48"/>
      <c r="F45" s="48"/>
      <c r="G45" s="48"/>
      <c r="H45" s="48"/>
    </row>
    <row r="46" spans="2:8" ht="13.8" x14ac:dyDescent="0.25">
      <c r="B46" s="95" t="s">
        <v>53</v>
      </c>
      <c r="C46" s="96"/>
      <c r="D46" s="96"/>
      <c r="E46" s="96"/>
      <c r="F46" s="96"/>
      <c r="G46" s="96"/>
      <c r="H46" s="97"/>
    </row>
    <row r="47" spans="2:8" ht="33.6" customHeight="1" thickBot="1" x14ac:dyDescent="0.3">
      <c r="B47" s="98"/>
      <c r="C47" s="99"/>
      <c r="D47" s="99"/>
      <c r="E47" s="99"/>
      <c r="F47" s="99"/>
      <c r="G47" s="99"/>
      <c r="H47" s="100"/>
    </row>
    <row r="48" spans="2:8" ht="13.8" x14ac:dyDescent="0.25">
      <c r="B48" s="57" t="s">
        <v>61</v>
      </c>
      <c r="C48" s="58"/>
      <c r="D48" s="59">
        <f>D25*4%</f>
        <v>0</v>
      </c>
      <c r="E48" s="59">
        <f t="shared" ref="E48:F48" si="9">E25*4%</f>
        <v>0</v>
      </c>
      <c r="F48" s="59">
        <f t="shared" si="9"/>
        <v>0</v>
      </c>
      <c r="G48" s="59">
        <f>G25*4%</f>
        <v>0</v>
      </c>
      <c r="H48" s="60">
        <f>SUM(D48:G48)</f>
        <v>0</v>
      </c>
    </row>
    <row r="49" spans="2:8" ht="13.8" x14ac:dyDescent="0.25">
      <c r="B49" s="61" t="s">
        <v>57</v>
      </c>
      <c r="C49" s="42"/>
      <c r="D49" s="62">
        <f>+D35+D36</f>
        <v>0</v>
      </c>
      <c r="E49" s="62">
        <f>+E35+E36</f>
        <v>0</v>
      </c>
      <c r="F49" s="62">
        <f>+F35+F36</f>
        <v>0</v>
      </c>
      <c r="G49" s="62">
        <f>+G35+G36</f>
        <v>0</v>
      </c>
      <c r="H49" s="63">
        <f>SUM(D49:G49)</f>
        <v>0</v>
      </c>
    </row>
    <row r="50" spans="2:8" ht="13.8" x14ac:dyDescent="0.25">
      <c r="B50" s="61" t="s">
        <v>45</v>
      </c>
      <c r="C50" s="42"/>
      <c r="D50" s="50">
        <f>D48+D49</f>
        <v>0</v>
      </c>
      <c r="E50" s="50">
        <f t="shared" ref="E50:G50" si="10">E48+E49</f>
        <v>0</v>
      </c>
      <c r="F50" s="50">
        <f t="shared" si="10"/>
        <v>0</v>
      </c>
      <c r="G50" s="50">
        <f t="shared" si="10"/>
        <v>0</v>
      </c>
      <c r="H50" s="64">
        <f>SUM(D50:G50)</f>
        <v>0</v>
      </c>
    </row>
    <row r="51" spans="2:8" ht="13.8" x14ac:dyDescent="0.25">
      <c r="B51" s="61"/>
      <c r="C51" s="42"/>
      <c r="D51" s="50"/>
      <c r="E51" s="50"/>
      <c r="F51" s="50"/>
      <c r="G51" s="50"/>
      <c r="H51" s="64"/>
    </row>
    <row r="52" spans="2:8" ht="13.8" x14ac:dyDescent="0.25">
      <c r="B52" s="61" t="s">
        <v>46</v>
      </c>
      <c r="C52" s="42"/>
      <c r="D52" s="65">
        <f>D38-D50</f>
        <v>0</v>
      </c>
      <c r="E52" s="65">
        <f>E38-E50</f>
        <v>0</v>
      </c>
      <c r="F52" s="65">
        <f>F38-F50</f>
        <v>0</v>
      </c>
      <c r="G52" s="65">
        <f>G38-G50</f>
        <v>0</v>
      </c>
      <c r="H52" s="66">
        <f>H38-H50</f>
        <v>0</v>
      </c>
    </row>
    <row r="53" spans="2:8" ht="14.4" thickBot="1" x14ac:dyDescent="0.3">
      <c r="B53" s="67" t="str">
        <f>IF(H52&gt;0,"Uw eigen bijdrage zou dus lager worden","Uw eigen bijdrage zou dus hoger worden")</f>
        <v>Uw eigen bijdrage zou dus hoger worden</v>
      </c>
      <c r="C53" s="68"/>
      <c r="D53" s="69"/>
      <c r="E53" s="69"/>
      <c r="F53" s="69"/>
      <c r="G53" s="69"/>
      <c r="H53" s="70"/>
    </row>
    <row r="54" spans="2:8" ht="13.8" x14ac:dyDescent="0.25">
      <c r="B54" s="12"/>
      <c r="C54" s="12"/>
      <c r="D54" s="12"/>
      <c r="E54" s="12"/>
      <c r="F54" s="12"/>
      <c r="G54" s="12"/>
      <c r="H54" s="13"/>
    </row>
    <row r="55" spans="2:8" ht="13.8" x14ac:dyDescent="0.25">
      <c r="B55" s="71" t="s">
        <v>27</v>
      </c>
      <c r="C55" s="72"/>
      <c r="D55" s="72"/>
      <c r="E55" s="73" t="s">
        <v>41</v>
      </c>
      <c r="F55" s="72"/>
      <c r="G55" s="72"/>
      <c r="H55" s="74"/>
    </row>
    <row r="56" spans="2:8" ht="13.8" x14ac:dyDescent="0.25">
      <c r="B56" s="75" t="s">
        <v>28</v>
      </c>
      <c r="C56" s="76"/>
      <c r="D56" s="76"/>
      <c r="E56" s="77" t="s">
        <v>42</v>
      </c>
      <c r="F56" s="76"/>
      <c r="G56" s="76"/>
      <c r="H56" s="78"/>
    </row>
    <row r="57" spans="2:8" ht="13.8" x14ac:dyDescent="0.25">
      <c r="B57" s="75" t="s">
        <v>36</v>
      </c>
      <c r="C57" s="79"/>
      <c r="D57" s="79"/>
      <c r="E57" s="80" t="s">
        <v>43</v>
      </c>
      <c r="F57" s="79"/>
      <c r="G57" s="79"/>
      <c r="H57" s="81"/>
    </row>
    <row r="58" spans="2:8" ht="13.8" x14ac:dyDescent="0.25">
      <c r="B58" s="75" t="s">
        <v>39</v>
      </c>
      <c r="C58" s="79"/>
      <c r="D58" s="79"/>
      <c r="E58" s="80" t="s">
        <v>40</v>
      </c>
      <c r="F58" s="79"/>
      <c r="G58" s="79"/>
      <c r="H58" s="81"/>
    </row>
    <row r="59" spans="2:8" ht="13.8" x14ac:dyDescent="0.25">
      <c r="B59" s="82" t="s">
        <v>60</v>
      </c>
      <c r="C59" s="83"/>
      <c r="D59" s="83"/>
      <c r="E59" s="84" t="s">
        <v>59</v>
      </c>
      <c r="F59" s="83"/>
      <c r="G59" s="83"/>
      <c r="H59" s="85"/>
    </row>
    <row r="60" spans="2:8" ht="28.2" customHeight="1" x14ac:dyDescent="0.25">
      <c r="B60" s="87" t="s">
        <v>58</v>
      </c>
      <c r="C60" s="87"/>
      <c r="D60" s="87"/>
      <c r="E60" s="87"/>
      <c r="F60" s="87"/>
      <c r="G60" s="87"/>
      <c r="H60" s="87"/>
    </row>
    <row r="61" spans="2:8" ht="13.8" x14ac:dyDescent="0.25">
      <c r="B61" s="94" t="s">
        <v>64</v>
      </c>
      <c r="C61" s="94"/>
      <c r="D61" s="94"/>
      <c r="E61" s="94"/>
      <c r="F61" s="94"/>
      <c r="G61" s="94"/>
      <c r="H61" s="94"/>
    </row>
    <row r="62" spans="2:8" ht="13.8" x14ac:dyDescent="0.25"/>
    <row r="63" spans="2:8" ht="13.8" x14ac:dyDescent="0.25"/>
  </sheetData>
  <mergeCells count="6">
    <mergeCell ref="B1:H1"/>
    <mergeCell ref="B2:H2"/>
    <mergeCell ref="B44:H44"/>
    <mergeCell ref="B46:H47"/>
    <mergeCell ref="B60:H60"/>
    <mergeCell ref="B61:H61"/>
  </mergeCells>
  <dataValidations count="1">
    <dataValidation type="whole" errorStyle="information" allowBlank="1" showInputMessage="1" showErrorMessage="1" errorTitle="Foutmelding" error="Een heel getal tussen 0 en 999.999" sqref="C5 D9:G11">
      <formula1>0</formula1>
      <formula2>999999</formula2>
    </dataValidation>
  </dataValidations>
  <hyperlinks>
    <hyperlink ref="B2" r:id="rId1" display="www.kinderopvang-wijzer.nl"/>
    <hyperlink ref="E56" r:id="rId2"/>
    <hyperlink ref="E57" r:id="rId3"/>
    <hyperlink ref="E58" r:id="rId4"/>
    <hyperlink ref="E59" r:id="rId5"/>
    <hyperlink ref="B2:H2" r:id="rId6" display="https://www.kinderopvang-wijzer.nl/"/>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G15" sqref="G15"/>
    </sheetView>
  </sheetViews>
  <sheetFormatPr defaultColWidth="0" defaultRowHeight="0" zeroHeight="1" x14ac:dyDescent="0.25"/>
  <cols>
    <col min="1" max="1" width="8.88671875" style="38" customWidth="1"/>
    <col min="2" max="2" width="52.21875" style="38" customWidth="1"/>
    <col min="3" max="3" width="15.33203125" style="38" customWidth="1"/>
    <col min="4" max="7" width="15.77734375" style="38" customWidth="1"/>
    <col min="8" max="8" width="12.77734375" style="40" customWidth="1"/>
    <col min="9" max="9" width="5.88671875" style="38" customWidth="1"/>
    <col min="10" max="16384" width="8.88671875" style="38" hidden="1"/>
  </cols>
  <sheetData>
    <row r="1" spans="2:8" ht="40.200000000000003" customHeight="1" x14ac:dyDescent="0.3">
      <c r="B1" s="88" t="s">
        <v>65</v>
      </c>
      <c r="C1" s="89"/>
      <c r="D1" s="89"/>
      <c r="E1" s="89"/>
      <c r="F1" s="89"/>
      <c r="G1" s="89"/>
      <c r="H1" s="90"/>
    </row>
    <row r="2" spans="2:8" ht="14.4" x14ac:dyDescent="0.3">
      <c r="B2" s="91" t="s">
        <v>42</v>
      </c>
      <c r="C2" s="92"/>
      <c r="D2" s="92"/>
      <c r="E2" s="92"/>
      <c r="F2" s="92"/>
      <c r="G2" s="92"/>
      <c r="H2" s="93"/>
    </row>
    <row r="3" spans="2:8" ht="13.8" x14ac:dyDescent="0.25"/>
    <row r="4" spans="2:8" ht="13.8" x14ac:dyDescent="0.25">
      <c r="B4" s="39" t="s">
        <v>10</v>
      </c>
    </row>
    <row r="5" spans="2:8" ht="15.6" x14ac:dyDescent="0.3">
      <c r="B5" s="38" t="s">
        <v>19</v>
      </c>
      <c r="C5" s="14">
        <f>+'Kinderopvang-Wijzer'!C5</f>
        <v>37500</v>
      </c>
      <c r="D5" s="15" t="s">
        <v>25</v>
      </c>
      <c r="E5" s="16" t="s">
        <v>31</v>
      </c>
      <c r="F5" s="12"/>
      <c r="G5" s="12"/>
    </row>
    <row r="6" spans="2:8" ht="13.8" x14ac:dyDescent="0.25"/>
    <row r="7" spans="2:8" ht="13.8" x14ac:dyDescent="0.25">
      <c r="B7" s="39" t="s">
        <v>63</v>
      </c>
      <c r="D7" s="52" t="s">
        <v>26</v>
      </c>
    </row>
    <row r="8" spans="2:8" ht="13.8" x14ac:dyDescent="0.25">
      <c r="D8" s="53" t="s">
        <v>3</v>
      </c>
      <c r="E8" s="53" t="s">
        <v>4</v>
      </c>
      <c r="F8" s="53" t="s">
        <v>5</v>
      </c>
      <c r="G8" s="53" t="s">
        <v>7</v>
      </c>
    </row>
    <row r="9" spans="2:8" ht="13.8" x14ac:dyDescent="0.25">
      <c r="B9" s="38" t="s">
        <v>23</v>
      </c>
      <c r="C9" s="54" t="s">
        <v>22</v>
      </c>
      <c r="D9" s="14" t="str">
        <f>+'Kinderopvang-Wijzer'!D9</f>
        <v>KDV 0-4</v>
      </c>
      <c r="E9" s="14" t="str">
        <f>+'Kinderopvang-Wijzer'!E9</f>
        <v>BSO 4-13</v>
      </c>
      <c r="F9" s="14" t="str">
        <f>+'Kinderopvang-Wijzer'!F9</f>
        <v>BSO 4-13</v>
      </c>
      <c r="G9" s="14" t="str">
        <f>+'Kinderopvang-Wijzer'!G9</f>
        <v>Gastouder 0-13</v>
      </c>
    </row>
    <row r="10" spans="2:8" ht="13.8" x14ac:dyDescent="0.25">
      <c r="B10" s="38" t="s">
        <v>6</v>
      </c>
      <c r="C10" s="54" t="s">
        <v>24</v>
      </c>
      <c r="D10" s="14">
        <f>+'Kinderopvang-Wijzer'!D10</f>
        <v>0</v>
      </c>
      <c r="E10" s="14">
        <f>+'Kinderopvang-Wijzer'!E10</f>
        <v>0</v>
      </c>
      <c r="F10" s="14">
        <f>+'Kinderopvang-Wijzer'!F10</f>
        <v>0</v>
      </c>
      <c r="G10" s="14">
        <f>+'Kinderopvang-Wijzer'!G10</f>
        <v>0</v>
      </c>
    </row>
    <row r="11" spans="2:8" ht="13.8" x14ac:dyDescent="0.25">
      <c r="B11" s="38" t="s">
        <v>9</v>
      </c>
      <c r="C11" s="54" t="s">
        <v>24</v>
      </c>
      <c r="D11" s="14">
        <f>+'Kinderopvang-Wijzer'!D11</f>
        <v>9</v>
      </c>
      <c r="E11" s="14">
        <f>+'Kinderopvang-Wijzer'!E11</f>
        <v>7.5</v>
      </c>
      <c r="F11" s="14">
        <f>+'Kinderopvang-Wijzer'!F11</f>
        <v>7.5</v>
      </c>
      <c r="G11" s="14">
        <f>+'Kinderopvang-Wijzer'!G11</f>
        <v>8</v>
      </c>
    </row>
    <row r="12" spans="2:8" ht="13.8" x14ac:dyDescent="0.25"/>
    <row r="13" spans="2:8" ht="13.8" x14ac:dyDescent="0.25">
      <c r="B13" s="42" t="s">
        <v>11</v>
      </c>
      <c r="C13" s="42"/>
      <c r="D13" s="44">
        <f>+D14</f>
        <v>9.06</v>
      </c>
      <c r="E13" s="44">
        <f t="shared" ref="E13:G13" si="0">+E14</f>
        <v>7.79</v>
      </c>
      <c r="F13" s="44">
        <f t="shared" si="0"/>
        <v>7.79</v>
      </c>
      <c r="G13" s="44">
        <f t="shared" si="0"/>
        <v>6.8</v>
      </c>
      <c r="H13" s="45"/>
    </row>
    <row r="14" spans="2:8" ht="13.8" x14ac:dyDescent="0.25">
      <c r="B14" s="42" t="s">
        <v>48</v>
      </c>
      <c r="C14" s="42"/>
      <c r="D14" s="44">
        <f>+basisinfo2!C13</f>
        <v>9.06</v>
      </c>
      <c r="E14" s="44">
        <f>+basisinfo2!D13</f>
        <v>7.79</v>
      </c>
      <c r="F14" s="44">
        <f>+basisinfo2!E13</f>
        <v>7.79</v>
      </c>
      <c r="G14" s="44">
        <f>+basisinfo2!F13</f>
        <v>6.8</v>
      </c>
      <c r="H14" s="45"/>
    </row>
    <row r="15" spans="2:8" ht="13.8" x14ac:dyDescent="0.25">
      <c r="B15" s="42" t="s">
        <v>12</v>
      </c>
      <c r="C15" s="42" t="s">
        <v>62</v>
      </c>
      <c r="D15" s="46">
        <f>VLOOKUP($C$5,tabelkot2023!$A$2:$D$71,3)</f>
        <v>89.5</v>
      </c>
      <c r="E15" s="46">
        <f>VLOOKUP($C$5,tabelkot2023!$A$2:$D$71,4)</f>
        <v>94.5</v>
      </c>
      <c r="F15" s="46">
        <f>VLOOKUP($C$5,tabelkot2023!$A$2:$D$71,4)</f>
        <v>94.5</v>
      </c>
      <c r="G15" s="46">
        <f>VLOOKUP($C$5,tabelkot2023!$A$2:$D$71,4)</f>
        <v>94.5</v>
      </c>
      <c r="H15" s="45"/>
    </row>
    <row r="16" spans="2:8" ht="13.8" hidden="1" x14ac:dyDescent="0.25">
      <c r="B16" s="42" t="s">
        <v>16</v>
      </c>
      <c r="C16" s="42"/>
      <c r="D16" s="46">
        <f>IF(D10&gt;230,230,D10)</f>
        <v>0</v>
      </c>
      <c r="E16" s="46">
        <f t="shared" ref="E16:G16" si="1">IF(E10&gt;230,230,E10)</f>
        <v>0</v>
      </c>
      <c r="F16" s="46">
        <f t="shared" si="1"/>
        <v>0</v>
      </c>
      <c r="G16" s="46">
        <f t="shared" si="1"/>
        <v>0</v>
      </c>
      <c r="H16" s="45"/>
    </row>
    <row r="17" spans="2:9" ht="16.2" hidden="1" customHeight="1" x14ac:dyDescent="0.25">
      <c r="B17" s="42" t="s">
        <v>14</v>
      </c>
      <c r="C17" s="42"/>
      <c r="D17" s="47"/>
      <c r="E17" s="47"/>
      <c r="F17" s="47"/>
      <c r="G17" s="47"/>
      <c r="H17" s="45"/>
    </row>
    <row r="18" spans="2:9" ht="16.2" hidden="1" customHeight="1" x14ac:dyDescent="0.25">
      <c r="B18" s="42" t="s">
        <v>44</v>
      </c>
      <c r="C18" s="42"/>
      <c r="D18" s="48">
        <f>IF(D38&gt;0,D35/D38,0%)</f>
        <v>0</v>
      </c>
      <c r="E18" s="48">
        <f t="shared" ref="E18:H18" si="2">IF(E38&gt;0,E35/E38,0%)</f>
        <v>0</v>
      </c>
      <c r="F18" s="48">
        <f t="shared" si="2"/>
        <v>0</v>
      </c>
      <c r="G18" s="48">
        <f t="shared" si="2"/>
        <v>0</v>
      </c>
      <c r="H18" s="48">
        <f t="shared" si="2"/>
        <v>0</v>
      </c>
    </row>
    <row r="19" spans="2:9" ht="13.8" hidden="1" x14ac:dyDescent="0.25">
      <c r="B19" s="42" t="s">
        <v>15</v>
      </c>
      <c r="C19" s="42"/>
      <c r="D19" s="46">
        <f>IF(D10&gt;230,D10-230,0)</f>
        <v>0</v>
      </c>
      <c r="E19" s="46">
        <f>IF(E10&gt;230,E10-230,0)</f>
        <v>0</v>
      </c>
      <c r="F19" s="46">
        <f>IF(F10&gt;230,F10-230,0)</f>
        <v>0</v>
      </c>
      <c r="G19" s="46">
        <f>IF(G10&gt;230,G10-230,0)</f>
        <v>0</v>
      </c>
      <c r="H19" s="45"/>
    </row>
    <row r="20" spans="2:9" ht="13.8" hidden="1" x14ac:dyDescent="0.25">
      <c r="B20" s="42"/>
      <c r="C20" s="42"/>
      <c r="D20" s="48"/>
      <c r="E20" s="48"/>
      <c r="F20" s="48"/>
      <c r="G20" s="48"/>
      <c r="H20" s="49" t="s">
        <v>8</v>
      </c>
    </row>
    <row r="21" spans="2:9" ht="13.8" hidden="1" x14ac:dyDescent="0.25">
      <c r="B21" s="43" t="s">
        <v>13</v>
      </c>
      <c r="C21" s="43"/>
      <c r="D21" s="50">
        <f>D10*D11</f>
        <v>0</v>
      </c>
      <c r="E21" s="50">
        <f>E10*E11</f>
        <v>0</v>
      </c>
      <c r="F21" s="50">
        <f>F10*F11</f>
        <v>0</v>
      </c>
      <c r="G21" s="50">
        <f>G10*G11</f>
        <v>0</v>
      </c>
      <c r="H21" s="50">
        <f>SUM(D21:G21)</f>
        <v>0</v>
      </c>
    </row>
    <row r="22" spans="2:9" ht="13.8" hidden="1" x14ac:dyDescent="0.25">
      <c r="B22" s="42" t="s">
        <v>32</v>
      </c>
      <c r="C22" s="42"/>
      <c r="D22" s="45">
        <f>IF(D11&gt;D13,D10*(D11-D14),0)</f>
        <v>0</v>
      </c>
      <c r="E22" s="45">
        <f>IF(E11&gt;E13,E10*(E11-E14),0)</f>
        <v>0</v>
      </c>
      <c r="F22" s="45">
        <f>IF(F11&gt;F13,F10*(F11-F14),0)</f>
        <v>0</v>
      </c>
      <c r="G22" s="45">
        <f>IF(G11&gt;G13,G10*(G11-G14),0)</f>
        <v>0</v>
      </c>
      <c r="H22" s="45">
        <f>SUM(D22:G22)</f>
        <v>0</v>
      </c>
    </row>
    <row r="23" spans="2:9" ht="15.6" hidden="1" x14ac:dyDescent="0.4">
      <c r="B23" s="42" t="s">
        <v>33</v>
      </c>
      <c r="C23" s="42"/>
      <c r="D23" s="51">
        <f>D19*D14</f>
        <v>0</v>
      </c>
      <c r="E23" s="51">
        <f>E19*E14</f>
        <v>0</v>
      </c>
      <c r="F23" s="51">
        <f>F19*F14</f>
        <v>0</v>
      </c>
      <c r="G23" s="51">
        <f>G19*G14</f>
        <v>0</v>
      </c>
      <c r="H23" s="51">
        <f t="shared" ref="H23" si="3">SUM(D23:G23)</f>
        <v>0</v>
      </c>
    </row>
    <row r="24" spans="2:9" ht="13.8" hidden="1" x14ac:dyDescent="0.25">
      <c r="B24" s="42"/>
      <c r="C24" s="42"/>
      <c r="D24" s="45"/>
      <c r="E24" s="45"/>
      <c r="F24" s="45"/>
      <c r="G24" s="45"/>
      <c r="H24" s="45"/>
      <c r="I24" s="41"/>
    </row>
    <row r="25" spans="2:9" ht="13.8" hidden="1" x14ac:dyDescent="0.25">
      <c r="B25" s="43" t="s">
        <v>34</v>
      </c>
      <c r="C25" s="43"/>
      <c r="D25" s="50">
        <f>D21-D22-D23</f>
        <v>0</v>
      </c>
      <c r="E25" s="50">
        <f t="shared" ref="E25:H25" si="4">E21-E22-E23</f>
        <v>0</v>
      </c>
      <c r="F25" s="50">
        <f t="shared" si="4"/>
        <v>0</v>
      </c>
      <c r="G25" s="50">
        <f t="shared" si="4"/>
        <v>0</v>
      </c>
      <c r="H25" s="50">
        <f t="shared" si="4"/>
        <v>0</v>
      </c>
    </row>
    <row r="26" spans="2:9" ht="13.8" hidden="1" x14ac:dyDescent="0.25">
      <c r="B26" s="42" t="s">
        <v>35</v>
      </c>
      <c r="C26" s="42"/>
      <c r="D26" s="45">
        <f>D25*D15%</f>
        <v>0</v>
      </c>
      <c r="E26" s="45">
        <f>E25*E15%</f>
        <v>0</v>
      </c>
      <c r="F26" s="45">
        <f>F25*F15%</f>
        <v>0</v>
      </c>
      <c r="G26" s="45">
        <f>G25*G15%</f>
        <v>0</v>
      </c>
      <c r="H26" s="45">
        <f>SUM(D26:G26)</f>
        <v>0</v>
      </c>
    </row>
    <row r="27" spans="2:9" ht="13.8" hidden="1" x14ac:dyDescent="0.25">
      <c r="B27" s="42"/>
      <c r="C27" s="42"/>
      <c r="D27" s="45"/>
      <c r="E27" s="45"/>
      <c r="F27" s="45"/>
      <c r="G27" s="45"/>
      <c r="H27" s="45"/>
    </row>
    <row r="28" spans="2:9" ht="13.8" x14ac:dyDescent="0.25">
      <c r="B28" s="42"/>
      <c r="C28" s="42"/>
      <c r="D28" s="45"/>
      <c r="E28" s="45"/>
      <c r="F28" s="45"/>
      <c r="G28" s="45"/>
      <c r="H28" s="45"/>
    </row>
    <row r="29" spans="2:9" ht="13.8" x14ac:dyDescent="0.25">
      <c r="B29" s="20" t="s">
        <v>49</v>
      </c>
      <c r="C29" s="21"/>
      <c r="D29" s="22"/>
      <c r="E29" s="22"/>
      <c r="F29" s="22"/>
      <c r="G29" s="22"/>
      <c r="H29" s="23"/>
    </row>
    <row r="30" spans="2:9" ht="13.8" x14ac:dyDescent="0.25">
      <c r="B30" s="24" t="s">
        <v>18</v>
      </c>
      <c r="C30" s="25"/>
      <c r="D30" s="26">
        <f>+D21</f>
        <v>0</v>
      </c>
      <c r="E30" s="26">
        <f>+E21</f>
        <v>0</v>
      </c>
      <c r="F30" s="26">
        <f>+F21</f>
        <v>0</v>
      </c>
      <c r="G30" s="26">
        <f>+G21</f>
        <v>0</v>
      </c>
      <c r="H30" s="27">
        <f>SUM(D30:G30)</f>
        <v>0</v>
      </c>
    </row>
    <row r="31" spans="2:9" ht="15.6" x14ac:dyDescent="0.4">
      <c r="B31" s="24" t="s">
        <v>17</v>
      </c>
      <c r="C31" s="25"/>
      <c r="D31" s="28">
        <f>+D26</f>
        <v>0</v>
      </c>
      <c r="E31" s="28">
        <f t="shared" ref="E31:G31" si="5">+E26</f>
        <v>0</v>
      </c>
      <c r="F31" s="28">
        <f t="shared" si="5"/>
        <v>0</v>
      </c>
      <c r="G31" s="28">
        <f t="shared" si="5"/>
        <v>0</v>
      </c>
      <c r="H31" s="29">
        <f>SUM(D31:G31)</f>
        <v>0</v>
      </c>
    </row>
    <row r="32" spans="2:9" s="39" customFormat="1" ht="13.8" x14ac:dyDescent="0.25">
      <c r="B32" s="30" t="s">
        <v>54</v>
      </c>
      <c r="C32" s="31"/>
      <c r="D32" s="32">
        <f>D30-D31</f>
        <v>0</v>
      </c>
      <c r="E32" s="32">
        <f t="shared" ref="E32:H32" si="6">E30-E31</f>
        <v>0</v>
      </c>
      <c r="F32" s="32">
        <f t="shared" si="6"/>
        <v>0</v>
      </c>
      <c r="G32" s="32">
        <f t="shared" si="6"/>
        <v>0</v>
      </c>
      <c r="H32" s="33">
        <f t="shared" si="6"/>
        <v>0</v>
      </c>
    </row>
    <row r="33" spans="2:8" ht="13.8" x14ac:dyDescent="0.25">
      <c r="B33" s="24"/>
      <c r="C33" s="25"/>
      <c r="D33" s="26"/>
      <c r="E33" s="26"/>
      <c r="F33" s="26"/>
      <c r="G33" s="26"/>
      <c r="H33" s="27"/>
    </row>
    <row r="34" spans="2:8" ht="13.8" x14ac:dyDescent="0.25">
      <c r="B34" s="30" t="s">
        <v>55</v>
      </c>
      <c r="C34" s="25"/>
      <c r="D34" s="26"/>
      <c r="E34" s="26"/>
      <c r="F34" s="26"/>
      <c r="G34" s="26"/>
      <c r="H34" s="27"/>
    </row>
    <row r="35" spans="2:8" ht="13.8" x14ac:dyDescent="0.25">
      <c r="B35" s="24" t="s">
        <v>50</v>
      </c>
      <c r="C35" s="25"/>
      <c r="D35" s="26">
        <f t="shared" ref="D35:G36" si="7">+D22</f>
        <v>0</v>
      </c>
      <c r="E35" s="26">
        <f t="shared" si="7"/>
        <v>0</v>
      </c>
      <c r="F35" s="26">
        <f t="shared" si="7"/>
        <v>0</v>
      </c>
      <c r="G35" s="26">
        <f t="shared" si="7"/>
        <v>0</v>
      </c>
      <c r="H35" s="27">
        <f>SUM(D35:G35)</f>
        <v>0</v>
      </c>
    </row>
    <row r="36" spans="2:8" ht="13.8" x14ac:dyDescent="0.25">
      <c r="B36" s="24" t="s">
        <v>51</v>
      </c>
      <c r="C36" s="25"/>
      <c r="D36" s="26">
        <f t="shared" si="7"/>
        <v>0</v>
      </c>
      <c r="E36" s="26">
        <f t="shared" si="7"/>
        <v>0</v>
      </c>
      <c r="F36" s="26">
        <f t="shared" si="7"/>
        <v>0</v>
      </c>
      <c r="G36" s="26">
        <f t="shared" si="7"/>
        <v>0</v>
      </c>
      <c r="H36" s="27">
        <f>SUM(D36:G36)</f>
        <v>0</v>
      </c>
    </row>
    <row r="37" spans="2:8" ht="15.6" x14ac:dyDescent="0.4">
      <c r="B37" s="24" t="s">
        <v>52</v>
      </c>
      <c r="C37" s="25"/>
      <c r="D37" s="28">
        <f>D25-D26</f>
        <v>0</v>
      </c>
      <c r="E37" s="28">
        <f>E25-E26</f>
        <v>0</v>
      </c>
      <c r="F37" s="28">
        <f>F25-F26</f>
        <v>0</v>
      </c>
      <c r="G37" s="28">
        <f>G25-G26</f>
        <v>0</v>
      </c>
      <c r="H37" s="29">
        <f>SUM(D37:G37)</f>
        <v>0</v>
      </c>
    </row>
    <row r="38" spans="2:8" ht="13.8" x14ac:dyDescent="0.25">
      <c r="B38" s="34" t="s">
        <v>54</v>
      </c>
      <c r="C38" s="35"/>
      <c r="D38" s="36">
        <f>SUM(D35:D37)</f>
        <v>0</v>
      </c>
      <c r="E38" s="36">
        <f>SUM(E35:E37)</f>
        <v>0</v>
      </c>
      <c r="F38" s="36">
        <f>SUM(F35:F37)</f>
        <v>0</v>
      </c>
      <c r="G38" s="36">
        <f>SUM(G35:G37)</f>
        <v>0</v>
      </c>
      <c r="H38" s="37">
        <f>SUM(H35:H37)</f>
        <v>0</v>
      </c>
    </row>
    <row r="39" spans="2:8" ht="13.8" x14ac:dyDescent="0.25">
      <c r="B39" s="42"/>
      <c r="C39" s="42"/>
      <c r="D39" s="42"/>
      <c r="E39" s="42"/>
      <c r="F39" s="42"/>
      <c r="G39" s="42"/>
      <c r="H39" s="45"/>
    </row>
    <row r="40" spans="2:8" ht="13.8" x14ac:dyDescent="0.25">
      <c r="B40" s="42" t="s">
        <v>47</v>
      </c>
      <c r="C40" s="42"/>
      <c r="D40" s="48">
        <f>IF(D$38&lt;&gt;0,D38/D$21,0)</f>
        <v>0</v>
      </c>
      <c r="E40" s="48">
        <f>IF(E$38&lt;&gt;0,E38/E$21,0)</f>
        <v>0</v>
      </c>
      <c r="F40" s="48">
        <f>IF(F$38&lt;&gt;0,F38/F$21,0)</f>
        <v>0</v>
      </c>
      <c r="G40" s="48">
        <f>IF(G$38&lt;&gt;0,G38/G$21,0)</f>
        <v>0</v>
      </c>
      <c r="H40" s="48">
        <f>IF(H$38&lt;&gt;0,H38/H$21,0)</f>
        <v>0</v>
      </c>
    </row>
    <row r="41" spans="2:8" ht="13.8" x14ac:dyDescent="0.25">
      <c r="B41" s="42" t="s">
        <v>21</v>
      </c>
      <c r="C41" s="42"/>
      <c r="D41" s="48">
        <f>IF(D$38&lt;&gt;0,1-D40,0)</f>
        <v>0</v>
      </c>
      <c r="E41" s="48">
        <f t="shared" ref="E41:H41" si="8">IF(E$38&lt;&gt;0,1-E40,0)</f>
        <v>0</v>
      </c>
      <c r="F41" s="48">
        <f t="shared" si="8"/>
        <v>0</v>
      </c>
      <c r="G41" s="48">
        <f t="shared" si="8"/>
        <v>0</v>
      </c>
      <c r="H41" s="48">
        <f t="shared" si="8"/>
        <v>0</v>
      </c>
    </row>
    <row r="42" spans="2:8" ht="13.8" x14ac:dyDescent="0.25">
      <c r="B42" s="42"/>
      <c r="C42" s="42"/>
      <c r="D42" s="48"/>
      <c r="E42" s="48"/>
      <c r="F42" s="48"/>
      <c r="G42" s="48"/>
      <c r="H42" s="48"/>
    </row>
    <row r="43" spans="2:8" ht="13.8" x14ac:dyDescent="0.25">
      <c r="B43" s="55" t="s">
        <v>56</v>
      </c>
      <c r="C43" s="42"/>
      <c r="D43" s="56">
        <f>+D18</f>
        <v>0</v>
      </c>
      <c r="E43" s="56">
        <f>+E18</f>
        <v>0</v>
      </c>
      <c r="F43" s="56">
        <f>+F18</f>
        <v>0</v>
      </c>
      <c r="G43" s="56">
        <f>+G18</f>
        <v>0</v>
      </c>
      <c r="H43" s="56">
        <f>+H18</f>
        <v>0</v>
      </c>
    </row>
    <row r="44" spans="2:8" ht="35.4" customHeight="1" x14ac:dyDescent="0.3">
      <c r="B44" s="101" t="str">
        <f>IF(H43&gt;25%,"Een gedeelte van de maandelijkse kosten is dus het gevolg van het uurtarief van de kinderopvangorganisatie dat hoger is dan de maximale uurtariefvergoeding. Heb je wel eens een vergelijk gemaakt met de tarieven van een andere organisatie?"," ")</f>
        <v xml:space="preserve"> </v>
      </c>
      <c r="C44" s="101"/>
      <c r="D44" s="101"/>
      <c r="E44" s="101"/>
      <c r="F44" s="101"/>
      <c r="G44" s="101"/>
      <c r="H44" s="101"/>
    </row>
    <row r="45" spans="2:8" ht="14.4" thickBot="1" x14ac:dyDescent="0.3">
      <c r="B45" s="42"/>
      <c r="C45" s="42"/>
      <c r="D45" s="48"/>
      <c r="E45" s="48"/>
      <c r="F45" s="48"/>
      <c r="G45" s="48"/>
      <c r="H45" s="48"/>
    </row>
    <row r="46" spans="2:8" ht="13.8" x14ac:dyDescent="0.25">
      <c r="B46" s="95" t="s">
        <v>53</v>
      </c>
      <c r="C46" s="96"/>
      <c r="D46" s="96"/>
      <c r="E46" s="96"/>
      <c r="F46" s="96"/>
      <c r="G46" s="96"/>
      <c r="H46" s="97"/>
    </row>
    <row r="47" spans="2:8" ht="33.6" customHeight="1" thickBot="1" x14ac:dyDescent="0.3">
      <c r="B47" s="98"/>
      <c r="C47" s="99"/>
      <c r="D47" s="99"/>
      <c r="E47" s="99"/>
      <c r="F47" s="99"/>
      <c r="G47" s="99"/>
      <c r="H47" s="100"/>
    </row>
    <row r="48" spans="2:8" ht="13.8" x14ac:dyDescent="0.25">
      <c r="B48" s="57" t="s">
        <v>61</v>
      </c>
      <c r="C48" s="58"/>
      <c r="D48" s="59">
        <f>D25*4%</f>
        <v>0</v>
      </c>
      <c r="E48" s="59">
        <f t="shared" ref="E48:F48" si="9">E25*4%</f>
        <v>0</v>
      </c>
      <c r="F48" s="59">
        <f t="shared" si="9"/>
        <v>0</v>
      </c>
      <c r="G48" s="59">
        <f>G25*4%</f>
        <v>0</v>
      </c>
      <c r="H48" s="60">
        <f>SUM(D48:G48)</f>
        <v>0</v>
      </c>
    </row>
    <row r="49" spans="2:8" ht="13.8" x14ac:dyDescent="0.25">
      <c r="B49" s="61" t="s">
        <v>57</v>
      </c>
      <c r="C49" s="42"/>
      <c r="D49" s="62">
        <f>+D35+D36</f>
        <v>0</v>
      </c>
      <c r="E49" s="62">
        <f>+E35+E36</f>
        <v>0</v>
      </c>
      <c r="F49" s="62">
        <f>+F35+F36</f>
        <v>0</v>
      </c>
      <c r="G49" s="62">
        <f>+G35+G36</f>
        <v>0</v>
      </c>
      <c r="H49" s="63">
        <f>SUM(D49:G49)</f>
        <v>0</v>
      </c>
    </row>
    <row r="50" spans="2:8" ht="13.8" x14ac:dyDescent="0.25">
      <c r="B50" s="61" t="s">
        <v>45</v>
      </c>
      <c r="C50" s="42"/>
      <c r="D50" s="50">
        <f>D48+D49</f>
        <v>0</v>
      </c>
      <c r="E50" s="50">
        <f t="shared" ref="E50:G50" si="10">E48+E49</f>
        <v>0</v>
      </c>
      <c r="F50" s="50">
        <f t="shared" si="10"/>
        <v>0</v>
      </c>
      <c r="G50" s="50">
        <f t="shared" si="10"/>
        <v>0</v>
      </c>
      <c r="H50" s="64">
        <f>SUM(D50:G50)</f>
        <v>0</v>
      </c>
    </row>
    <row r="51" spans="2:8" ht="13.8" x14ac:dyDescent="0.25">
      <c r="B51" s="61"/>
      <c r="C51" s="42"/>
      <c r="D51" s="50"/>
      <c r="E51" s="50"/>
      <c r="F51" s="50"/>
      <c r="G51" s="50"/>
      <c r="H51" s="64"/>
    </row>
    <row r="52" spans="2:8" ht="13.8" x14ac:dyDescent="0.25">
      <c r="B52" s="61" t="s">
        <v>46</v>
      </c>
      <c r="C52" s="42"/>
      <c r="D52" s="65">
        <f>D38-D50</f>
        <v>0</v>
      </c>
      <c r="E52" s="65">
        <f>E38-E50</f>
        <v>0</v>
      </c>
      <c r="F52" s="65">
        <f>F38-F50</f>
        <v>0</v>
      </c>
      <c r="G52" s="65">
        <f>G38-G50</f>
        <v>0</v>
      </c>
      <c r="H52" s="66">
        <f>H38-H50</f>
        <v>0</v>
      </c>
    </row>
    <row r="53" spans="2:8" ht="14.4" thickBot="1" x14ac:dyDescent="0.3">
      <c r="B53" s="67" t="str">
        <f>IF(H52&gt;0,"Uw eigen bijdrage zou dus lager worden","Uw eigen bijdrage zou dus hoger worden")</f>
        <v>Uw eigen bijdrage zou dus hoger worden</v>
      </c>
      <c r="C53" s="68"/>
      <c r="D53" s="69"/>
      <c r="E53" s="69"/>
      <c r="F53" s="69"/>
      <c r="G53" s="69"/>
      <c r="H53" s="70"/>
    </row>
    <row r="54" spans="2:8" ht="13.8" x14ac:dyDescent="0.25">
      <c r="B54" s="12"/>
      <c r="C54" s="12"/>
      <c r="D54" s="12"/>
      <c r="E54" s="12"/>
      <c r="F54" s="12"/>
      <c r="G54" s="12"/>
      <c r="H54" s="13"/>
    </row>
    <row r="55" spans="2:8" ht="13.8" x14ac:dyDescent="0.25">
      <c r="B55" s="71" t="s">
        <v>27</v>
      </c>
      <c r="C55" s="72"/>
      <c r="D55" s="72"/>
      <c r="E55" s="73" t="s">
        <v>41</v>
      </c>
      <c r="F55" s="72"/>
      <c r="G55" s="72"/>
      <c r="H55" s="74"/>
    </row>
    <row r="56" spans="2:8" ht="13.8" x14ac:dyDescent="0.25">
      <c r="B56" s="75" t="s">
        <v>28</v>
      </c>
      <c r="C56" s="76"/>
      <c r="D56" s="76"/>
      <c r="E56" s="77" t="s">
        <v>42</v>
      </c>
      <c r="F56" s="76"/>
      <c r="G56" s="76"/>
      <c r="H56" s="78"/>
    </row>
    <row r="57" spans="2:8" ht="13.8" x14ac:dyDescent="0.25">
      <c r="B57" s="75" t="s">
        <v>36</v>
      </c>
      <c r="C57" s="79"/>
      <c r="D57" s="79"/>
      <c r="E57" s="80" t="s">
        <v>43</v>
      </c>
      <c r="F57" s="79"/>
      <c r="G57" s="79"/>
      <c r="H57" s="81"/>
    </row>
    <row r="58" spans="2:8" ht="13.8" x14ac:dyDescent="0.25">
      <c r="B58" s="75" t="s">
        <v>39</v>
      </c>
      <c r="C58" s="79"/>
      <c r="D58" s="79"/>
      <c r="E58" s="80" t="s">
        <v>40</v>
      </c>
      <c r="F58" s="79"/>
      <c r="G58" s="79"/>
      <c r="H58" s="81"/>
    </row>
    <row r="59" spans="2:8" ht="13.8" x14ac:dyDescent="0.25">
      <c r="B59" s="82" t="s">
        <v>60</v>
      </c>
      <c r="C59" s="83"/>
      <c r="D59" s="83"/>
      <c r="E59" s="84" t="s">
        <v>59</v>
      </c>
      <c r="F59" s="83"/>
      <c r="G59" s="83"/>
      <c r="H59" s="85"/>
    </row>
    <row r="60" spans="2:8" ht="28.2" customHeight="1" x14ac:dyDescent="0.25">
      <c r="B60" s="87" t="s">
        <v>58</v>
      </c>
      <c r="C60" s="87"/>
      <c r="D60" s="87"/>
      <c r="E60" s="87"/>
      <c r="F60" s="87"/>
      <c r="G60" s="87"/>
      <c r="H60" s="87"/>
    </row>
    <row r="61" spans="2:8" ht="13.8" x14ac:dyDescent="0.25">
      <c r="B61" s="94" t="s">
        <v>64</v>
      </c>
      <c r="C61" s="94"/>
      <c r="D61" s="94"/>
      <c r="E61" s="94"/>
      <c r="F61" s="94"/>
      <c r="G61" s="94"/>
      <c r="H61" s="94"/>
    </row>
    <row r="62" spans="2:8" ht="13.8" x14ac:dyDescent="0.25"/>
    <row r="63" spans="2:8" ht="13.8" x14ac:dyDescent="0.25"/>
  </sheetData>
  <mergeCells count="6">
    <mergeCell ref="B1:H1"/>
    <mergeCell ref="B2:H2"/>
    <mergeCell ref="B44:H44"/>
    <mergeCell ref="B46:H47"/>
    <mergeCell ref="B60:H60"/>
    <mergeCell ref="B61:H61"/>
  </mergeCells>
  <dataValidations count="1">
    <dataValidation type="whole" errorStyle="information" allowBlank="1" showInputMessage="1" showErrorMessage="1" errorTitle="Foutmelding" error="Een heel getal tussen 0 en 999.999" sqref="C5 D9:G11">
      <formula1>0</formula1>
      <formula2>999999</formula2>
    </dataValidation>
  </dataValidations>
  <hyperlinks>
    <hyperlink ref="B2" r:id="rId1" display="www.kinderopvang-wijzer.nl"/>
    <hyperlink ref="E56" r:id="rId2"/>
    <hyperlink ref="E57" r:id="rId3"/>
    <hyperlink ref="E58" r:id="rId4"/>
    <hyperlink ref="E59" r:id="rId5"/>
    <hyperlink ref="B2:H2" r:id="rId6" display="https://www.kinderopvang-wijzer.nl/"/>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1" sqref="E1:F3"/>
    </sheetView>
  </sheetViews>
  <sheetFormatPr defaultRowHeight="14.4" x14ac:dyDescent="0.3"/>
  <cols>
    <col min="1" max="1" width="13.6640625" bestFit="1" customWidth="1"/>
  </cols>
  <sheetData>
    <row r="1" spans="1:6" x14ac:dyDescent="0.3">
      <c r="A1" t="s">
        <v>29</v>
      </c>
      <c r="D1" s="1">
        <v>9.1199999999999992</v>
      </c>
      <c r="E1" s="1"/>
      <c r="F1" s="1"/>
    </row>
    <row r="2" spans="1:6" x14ac:dyDescent="0.3">
      <c r="A2" t="s">
        <v>30</v>
      </c>
      <c r="D2" s="1">
        <v>7.85</v>
      </c>
      <c r="E2" s="1"/>
      <c r="F2" s="1"/>
    </row>
    <row r="3" spans="1:6" x14ac:dyDescent="0.3">
      <c r="A3" t="s">
        <v>38</v>
      </c>
      <c r="D3" s="1">
        <v>6.85</v>
      </c>
      <c r="E3" s="1"/>
      <c r="F3" s="1"/>
    </row>
    <row r="9" spans="1:6" x14ac:dyDescent="0.3">
      <c r="C9" s="6" t="s">
        <v>3</v>
      </c>
      <c r="D9" s="6" t="s">
        <v>4</v>
      </c>
      <c r="E9" s="6" t="s">
        <v>5</v>
      </c>
      <c r="F9" s="6" t="s">
        <v>7</v>
      </c>
    </row>
    <row r="10" spans="1:6" x14ac:dyDescent="0.3">
      <c r="B10" t="s">
        <v>29</v>
      </c>
      <c r="C10" s="1">
        <f>IF('Kinderopvang-Wijzer'!D$9=basisinfo!$B10,+$D1,0)</f>
        <v>9.1199999999999992</v>
      </c>
      <c r="D10" s="1">
        <f>IF('Kinderopvang-Wijzer'!E$9=basisinfo!$B10,+$D1,0)</f>
        <v>0</v>
      </c>
      <c r="E10" s="1">
        <f>IF('Kinderopvang-Wijzer'!F$9=basisinfo!$B10,+$D1,0)</f>
        <v>0</v>
      </c>
      <c r="F10" s="1">
        <f>IF('Kinderopvang-Wijzer'!G$9=basisinfo!$B10,+$D1,0)</f>
        <v>0</v>
      </c>
    </row>
    <row r="11" spans="1:6" x14ac:dyDescent="0.3">
      <c r="B11" t="s">
        <v>30</v>
      </c>
      <c r="C11" s="1">
        <f>IF('Kinderopvang-Wijzer'!D$9=basisinfo!$B11,+$D2,0)</f>
        <v>0</v>
      </c>
      <c r="D11" s="1">
        <f>IF('Kinderopvang-Wijzer'!E$9=basisinfo!$B11,+$D2,0)</f>
        <v>7.85</v>
      </c>
      <c r="E11" s="1">
        <f>IF('Kinderopvang-Wijzer'!F$9=basisinfo!$B11,+$D2,0)</f>
        <v>7.85</v>
      </c>
      <c r="F11" s="1">
        <f>IF('Kinderopvang-Wijzer'!G$9=basisinfo!$B11,+$D2,0)</f>
        <v>0</v>
      </c>
    </row>
    <row r="12" spans="1:6" x14ac:dyDescent="0.3">
      <c r="B12" t="s">
        <v>38</v>
      </c>
      <c r="C12" s="1">
        <f>IF('Kinderopvang-Wijzer'!D$9=basisinfo!$B12,+$D3,0)</f>
        <v>0</v>
      </c>
      <c r="D12" s="1">
        <f>IF('Kinderopvang-Wijzer'!E$9=basisinfo!$B12,+$D3,0)</f>
        <v>0</v>
      </c>
      <c r="E12" s="1">
        <f>IF('Kinderopvang-Wijzer'!F$9=basisinfo!$B12,+$D3,0)</f>
        <v>0</v>
      </c>
      <c r="F12" s="1">
        <f>IF('Kinderopvang-Wijzer'!G$9=basisinfo!$B12,+$D3,0)</f>
        <v>6.85</v>
      </c>
    </row>
    <row r="13" spans="1:6" x14ac:dyDescent="0.3">
      <c r="A13" t="s">
        <v>37</v>
      </c>
      <c r="C13" s="7">
        <f>SUM(C10:C12)</f>
        <v>9.1199999999999992</v>
      </c>
      <c r="D13" s="7">
        <f t="shared" ref="D13:F13" si="0">SUM(D10:D12)</f>
        <v>7.85</v>
      </c>
      <c r="E13" s="7">
        <f t="shared" si="0"/>
        <v>7.85</v>
      </c>
      <c r="F13" s="7">
        <f t="shared" si="0"/>
        <v>6.85</v>
      </c>
    </row>
    <row r="14" spans="1:6" x14ac:dyDescent="0.3">
      <c r="C14" s="8"/>
      <c r="D14" s="8"/>
      <c r="E14" s="8"/>
      <c r="F14"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F3" sqref="E1:F3"/>
    </sheetView>
  </sheetViews>
  <sheetFormatPr defaultRowHeight="14.4" x14ac:dyDescent="0.3"/>
  <cols>
    <col min="1" max="1" width="13.6640625" bestFit="1" customWidth="1"/>
  </cols>
  <sheetData>
    <row r="1" spans="1:6" x14ac:dyDescent="0.3">
      <c r="A1" t="s">
        <v>29</v>
      </c>
      <c r="D1" s="1">
        <v>8.9700000000000006</v>
      </c>
      <c r="E1" s="1"/>
      <c r="F1" s="1"/>
    </row>
    <row r="2" spans="1:6" x14ac:dyDescent="0.3">
      <c r="A2" t="s">
        <v>30</v>
      </c>
      <c r="D2" s="1">
        <v>7.72</v>
      </c>
      <c r="E2" s="1"/>
      <c r="F2" s="1"/>
    </row>
    <row r="3" spans="1:6" x14ac:dyDescent="0.3">
      <c r="A3" t="s">
        <v>38</v>
      </c>
      <c r="D3" s="1">
        <v>6.73</v>
      </c>
      <c r="E3" s="1"/>
      <c r="F3" s="1"/>
    </row>
    <row r="9" spans="1:6" x14ac:dyDescent="0.3">
      <c r="C9" s="6" t="s">
        <v>3</v>
      </c>
      <c r="D9" s="6" t="s">
        <v>4</v>
      </c>
      <c r="E9" s="6" t="s">
        <v>5</v>
      </c>
      <c r="F9" s="6" t="s">
        <v>7</v>
      </c>
    </row>
    <row r="10" spans="1:6" x14ac:dyDescent="0.3">
      <c r="B10" t="s">
        <v>29</v>
      </c>
      <c r="C10" s="1">
        <f>IF('Kinderopvang-Wijzer'!D$9=basisinfo!$B10,+$D1,0)</f>
        <v>8.9700000000000006</v>
      </c>
      <c r="D10" s="1">
        <f>IF('Kinderopvang-Wijzer'!E$9=basisinfo!$B10,+$D1,0)</f>
        <v>0</v>
      </c>
      <c r="E10" s="1">
        <f>IF('Kinderopvang-Wijzer'!F$9=basisinfo!$B10,+$D1,0)</f>
        <v>0</v>
      </c>
      <c r="F10" s="1">
        <f>IF('Kinderopvang-Wijzer'!G$9=basisinfo!$B10,+$D1,0)</f>
        <v>0</v>
      </c>
    </row>
    <row r="11" spans="1:6" x14ac:dyDescent="0.3">
      <c r="B11" t="s">
        <v>30</v>
      </c>
      <c r="C11" s="1">
        <f>IF('Kinderopvang-Wijzer'!D$9=basisinfo!$B11,+$D2,0)</f>
        <v>0</v>
      </c>
      <c r="D11" s="1">
        <f>IF('Kinderopvang-Wijzer'!E$9=basisinfo!$B11,+$D2,0)</f>
        <v>7.72</v>
      </c>
      <c r="E11" s="1">
        <f>IF('Kinderopvang-Wijzer'!F$9=basisinfo!$B11,+$D2,0)</f>
        <v>7.72</v>
      </c>
      <c r="F11" s="1">
        <f>IF('Kinderopvang-Wijzer'!G$9=basisinfo!$B11,+$D2,0)</f>
        <v>0</v>
      </c>
    </row>
    <row r="12" spans="1:6" x14ac:dyDescent="0.3">
      <c r="B12" t="s">
        <v>38</v>
      </c>
      <c r="C12" s="1">
        <f>IF('Kinderopvang-Wijzer'!D$9=basisinfo!$B12,+$D3,0)</f>
        <v>0</v>
      </c>
      <c r="D12" s="1">
        <f>IF('Kinderopvang-Wijzer'!E$9=basisinfo!$B12,+$D3,0)</f>
        <v>0</v>
      </c>
      <c r="E12" s="1">
        <f>IF('Kinderopvang-Wijzer'!F$9=basisinfo!$B12,+$D3,0)</f>
        <v>0</v>
      </c>
      <c r="F12" s="1">
        <f>IF('Kinderopvang-Wijzer'!G$9=basisinfo!$B12,+$D3,0)</f>
        <v>6.73</v>
      </c>
    </row>
    <row r="13" spans="1:6" x14ac:dyDescent="0.3">
      <c r="A13" t="s">
        <v>37</v>
      </c>
      <c r="C13" s="7">
        <f>SUM(C10:C12)</f>
        <v>8.9700000000000006</v>
      </c>
      <c r="D13" s="7">
        <f t="shared" ref="D13:F13" si="0">SUM(D10:D12)</f>
        <v>7.72</v>
      </c>
      <c r="E13" s="7">
        <f t="shared" si="0"/>
        <v>7.72</v>
      </c>
      <c r="F13" s="7">
        <f t="shared" si="0"/>
        <v>6.73</v>
      </c>
    </row>
    <row r="14" spans="1:6" x14ac:dyDescent="0.3">
      <c r="C14" s="8"/>
      <c r="D14" s="8"/>
      <c r="E14" s="8"/>
      <c r="F14" s="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8" workbookViewId="0">
      <selection activeCell="A9" sqref="A9"/>
    </sheetView>
  </sheetViews>
  <sheetFormatPr defaultRowHeight="14.4" x14ac:dyDescent="0.3"/>
  <cols>
    <col min="1" max="1" width="32.21875" style="4" bestFit="1" customWidth="1"/>
    <col min="2" max="2" width="36.33203125" style="3" bestFit="1" customWidth="1"/>
    <col min="3" max="3" width="34.21875" style="2" bestFit="1" customWidth="1"/>
    <col min="4" max="4" width="43.6640625" style="2" bestFit="1" customWidth="1"/>
  </cols>
  <sheetData>
    <row r="1" spans="1:10" x14ac:dyDescent="0.3">
      <c r="A1" s="4" t="s">
        <v>20</v>
      </c>
      <c r="B1" s="3" t="s">
        <v>0</v>
      </c>
      <c r="C1" s="2" t="s">
        <v>1</v>
      </c>
      <c r="D1" s="2" t="s">
        <v>2</v>
      </c>
    </row>
    <row r="2" spans="1:10" ht="15" x14ac:dyDescent="0.3">
      <c r="A2" s="9">
        <v>0</v>
      </c>
      <c r="B2" s="10">
        <v>21278</v>
      </c>
      <c r="C2" s="11">
        <v>96</v>
      </c>
      <c r="D2" s="11">
        <v>96</v>
      </c>
      <c r="I2" s="11"/>
      <c r="J2" s="11"/>
    </row>
    <row r="3" spans="1:10" ht="15" x14ac:dyDescent="0.3">
      <c r="A3" s="10">
        <v>21279</v>
      </c>
      <c r="B3" s="10">
        <v>22695</v>
      </c>
      <c r="C3" s="11">
        <v>96</v>
      </c>
      <c r="D3" s="11">
        <v>96</v>
      </c>
      <c r="I3" s="11"/>
      <c r="J3" s="11"/>
    </row>
    <row r="4" spans="1:10" ht="15" x14ac:dyDescent="0.3">
      <c r="A4" s="10">
        <v>22696</v>
      </c>
      <c r="B4" s="10">
        <v>24110</v>
      </c>
      <c r="C4" s="11">
        <v>96</v>
      </c>
      <c r="D4" s="11">
        <v>96</v>
      </c>
      <c r="I4" s="11"/>
      <c r="J4" s="11"/>
    </row>
    <row r="5" spans="1:10" ht="15" x14ac:dyDescent="0.3">
      <c r="A5" s="10">
        <v>24111</v>
      </c>
      <c r="B5" s="10">
        <v>25528</v>
      </c>
      <c r="C5" s="11">
        <v>96</v>
      </c>
      <c r="D5" s="11">
        <v>96</v>
      </c>
      <c r="I5" s="11"/>
      <c r="J5" s="11"/>
    </row>
    <row r="6" spans="1:10" ht="15" x14ac:dyDescent="0.3">
      <c r="A6" s="10">
        <v>25529</v>
      </c>
      <c r="B6" s="10">
        <v>26944</v>
      </c>
      <c r="C6" s="11">
        <v>96</v>
      </c>
      <c r="D6" s="11">
        <v>96</v>
      </c>
      <c r="I6" s="11"/>
      <c r="J6" s="11"/>
    </row>
    <row r="7" spans="1:10" ht="15" x14ac:dyDescent="0.3">
      <c r="A7" s="10">
        <v>26945</v>
      </c>
      <c r="B7" s="10">
        <v>28362</v>
      </c>
      <c r="C7" s="11">
        <v>95.5</v>
      </c>
      <c r="D7" s="11">
        <v>95.6</v>
      </c>
      <c r="I7" s="11"/>
      <c r="J7" s="11"/>
    </row>
    <row r="8" spans="1:10" ht="15" x14ac:dyDescent="0.3">
      <c r="A8" s="10">
        <v>28363</v>
      </c>
      <c r="B8" s="10">
        <v>29778</v>
      </c>
      <c r="C8" s="11">
        <v>94.399999999999991</v>
      </c>
      <c r="D8" s="11">
        <v>95.399999999999991</v>
      </c>
      <c r="I8" s="11"/>
      <c r="J8" s="11"/>
    </row>
    <row r="9" spans="1:10" ht="15" x14ac:dyDescent="0.3">
      <c r="A9" s="10">
        <v>29779</v>
      </c>
      <c r="B9" s="10">
        <v>31191</v>
      </c>
      <c r="C9" s="11">
        <v>93.4</v>
      </c>
      <c r="D9" s="11">
        <v>95.199999999999989</v>
      </c>
      <c r="I9" s="11"/>
      <c r="J9" s="11"/>
    </row>
    <row r="10" spans="1:10" ht="15" x14ac:dyDescent="0.3">
      <c r="A10" s="10">
        <v>31192</v>
      </c>
      <c r="B10" s="10">
        <v>32715</v>
      </c>
      <c r="C10" s="11">
        <v>92.5</v>
      </c>
      <c r="D10" s="11">
        <v>95</v>
      </c>
      <c r="I10" s="11"/>
      <c r="J10" s="11"/>
    </row>
    <row r="11" spans="1:10" ht="15" x14ac:dyDescent="0.3">
      <c r="A11" s="10">
        <v>32716</v>
      </c>
      <c r="B11" s="10">
        <v>34236</v>
      </c>
      <c r="C11" s="11">
        <v>91.9</v>
      </c>
      <c r="D11" s="11">
        <v>94.899999999999991</v>
      </c>
      <c r="I11" s="11"/>
      <c r="J11" s="11"/>
    </row>
    <row r="12" spans="1:10" ht="15" x14ac:dyDescent="0.3">
      <c r="A12" s="10">
        <v>34237</v>
      </c>
      <c r="B12" s="10">
        <v>35762</v>
      </c>
      <c r="C12" s="11">
        <v>90.9</v>
      </c>
      <c r="D12" s="11">
        <v>94.699999999999989</v>
      </c>
      <c r="I12" s="11"/>
      <c r="J12" s="11"/>
    </row>
    <row r="13" spans="1:10" ht="15" x14ac:dyDescent="0.3">
      <c r="A13" s="10">
        <v>35763</v>
      </c>
      <c r="B13" s="10">
        <v>37283</v>
      </c>
      <c r="C13" s="11">
        <v>90.4</v>
      </c>
      <c r="D13" s="11">
        <v>94.5</v>
      </c>
      <c r="I13" s="11"/>
      <c r="J13" s="11"/>
    </row>
    <row r="14" spans="1:10" ht="15" x14ac:dyDescent="0.3">
      <c r="A14" s="10">
        <v>37284</v>
      </c>
      <c r="B14" s="10">
        <v>38811</v>
      </c>
      <c r="C14" s="11">
        <v>89.5</v>
      </c>
      <c r="D14" s="11">
        <v>94.5</v>
      </c>
      <c r="I14" s="11"/>
      <c r="J14" s="11"/>
    </row>
    <row r="15" spans="1:10" ht="15" x14ac:dyDescent="0.3">
      <c r="A15" s="10">
        <v>38812</v>
      </c>
      <c r="B15" s="10">
        <v>40334</v>
      </c>
      <c r="C15" s="11">
        <v>88.7</v>
      </c>
      <c r="D15" s="11">
        <v>94.5</v>
      </c>
      <c r="I15" s="11"/>
      <c r="J15" s="11"/>
    </row>
    <row r="16" spans="1:10" ht="15" x14ac:dyDescent="0.3">
      <c r="A16" s="10">
        <v>40335</v>
      </c>
      <c r="B16" s="10">
        <v>41894</v>
      </c>
      <c r="C16" s="11">
        <v>88.1</v>
      </c>
      <c r="D16" s="11">
        <v>94.5</v>
      </c>
      <c r="I16" s="11"/>
      <c r="J16" s="11"/>
    </row>
    <row r="17" spans="1:10" ht="15" x14ac:dyDescent="0.3">
      <c r="A17" s="10">
        <v>41895</v>
      </c>
      <c r="B17" s="10">
        <v>43456</v>
      </c>
      <c r="C17" s="11">
        <v>87.3</v>
      </c>
      <c r="D17" s="11">
        <v>94.5</v>
      </c>
      <c r="I17" s="11"/>
      <c r="J17" s="11"/>
    </row>
    <row r="18" spans="1:10" ht="15" x14ac:dyDescent="0.3">
      <c r="A18" s="10">
        <v>43457</v>
      </c>
      <c r="B18" s="10">
        <v>45018</v>
      </c>
      <c r="C18" s="11">
        <v>86.6</v>
      </c>
      <c r="D18" s="11">
        <v>94.5</v>
      </c>
      <c r="I18" s="11"/>
      <c r="J18" s="11"/>
    </row>
    <row r="19" spans="1:10" ht="15" x14ac:dyDescent="0.3">
      <c r="A19" s="10">
        <v>45019</v>
      </c>
      <c r="B19" s="10">
        <v>46580</v>
      </c>
      <c r="C19" s="11">
        <v>85.9</v>
      </c>
      <c r="D19" s="11">
        <v>94.5</v>
      </c>
      <c r="I19" s="11"/>
      <c r="J19" s="11"/>
    </row>
    <row r="20" spans="1:10" ht="15" x14ac:dyDescent="0.3">
      <c r="A20" s="10">
        <v>46581</v>
      </c>
      <c r="B20" s="10">
        <v>48145</v>
      </c>
      <c r="C20" s="11">
        <v>85</v>
      </c>
      <c r="D20" s="11">
        <v>94.5</v>
      </c>
      <c r="I20" s="11"/>
      <c r="J20" s="11"/>
    </row>
    <row r="21" spans="1:10" ht="15" x14ac:dyDescent="0.3">
      <c r="A21" s="10">
        <v>48146</v>
      </c>
      <c r="B21" s="10">
        <v>49706</v>
      </c>
      <c r="C21" s="11">
        <v>84.5</v>
      </c>
      <c r="D21" s="11">
        <v>94.5</v>
      </c>
      <c r="I21" s="11"/>
      <c r="J21" s="11"/>
    </row>
    <row r="22" spans="1:10" ht="15" x14ac:dyDescent="0.3">
      <c r="A22" s="10">
        <v>49707</v>
      </c>
      <c r="B22" s="10">
        <v>51267</v>
      </c>
      <c r="C22" s="11">
        <v>83.7</v>
      </c>
      <c r="D22" s="11">
        <v>94.5</v>
      </c>
      <c r="I22" s="11"/>
      <c r="J22" s="11"/>
    </row>
    <row r="23" spans="1:10" ht="15" x14ac:dyDescent="0.3">
      <c r="A23" s="10">
        <v>51268</v>
      </c>
      <c r="B23" s="10">
        <v>52830</v>
      </c>
      <c r="C23" s="11">
        <v>83</v>
      </c>
      <c r="D23" s="11">
        <v>94.5</v>
      </c>
      <c r="I23" s="11"/>
      <c r="J23" s="11"/>
    </row>
    <row r="24" spans="1:10" ht="15" x14ac:dyDescent="0.3">
      <c r="A24" s="10">
        <v>52831</v>
      </c>
      <c r="B24" s="10">
        <v>54537</v>
      </c>
      <c r="C24" s="11">
        <v>82.1</v>
      </c>
      <c r="D24" s="11">
        <v>94.5</v>
      </c>
      <c r="I24" s="11"/>
      <c r="J24" s="11"/>
    </row>
    <row r="25" spans="1:10" ht="15" x14ac:dyDescent="0.3">
      <c r="A25" s="10">
        <v>54538</v>
      </c>
      <c r="B25" s="10">
        <v>57885</v>
      </c>
      <c r="C25" s="11">
        <v>80.600000000000009</v>
      </c>
      <c r="D25" s="11">
        <v>94.5</v>
      </c>
      <c r="I25" s="11"/>
      <c r="J25" s="11"/>
    </row>
    <row r="26" spans="1:10" ht="15" x14ac:dyDescent="0.3">
      <c r="A26" s="10">
        <v>57886</v>
      </c>
      <c r="B26" s="10">
        <v>61231</v>
      </c>
      <c r="C26" s="11">
        <v>79.800000000000011</v>
      </c>
      <c r="D26" s="11">
        <v>94.1</v>
      </c>
      <c r="I26" s="11"/>
      <c r="J26" s="11"/>
    </row>
    <row r="27" spans="1:10" ht="15" x14ac:dyDescent="0.3">
      <c r="A27" s="10">
        <v>61232</v>
      </c>
      <c r="B27" s="10">
        <v>64579</v>
      </c>
      <c r="C27" s="11">
        <v>78.7</v>
      </c>
      <c r="D27" s="11">
        <v>93.5</v>
      </c>
      <c r="I27" s="11"/>
      <c r="J27" s="11"/>
    </row>
    <row r="28" spans="1:10" ht="15" x14ac:dyDescent="0.3">
      <c r="A28" s="10">
        <v>64580</v>
      </c>
      <c r="B28" s="10">
        <v>67929</v>
      </c>
      <c r="C28" s="11">
        <v>76.400000000000006</v>
      </c>
      <c r="D28" s="11">
        <v>93.100000000000009</v>
      </c>
      <c r="I28" s="11"/>
      <c r="J28" s="11"/>
    </row>
    <row r="29" spans="1:10" ht="15" x14ac:dyDescent="0.3">
      <c r="A29" s="10">
        <v>67930</v>
      </c>
      <c r="B29" s="10">
        <v>71275</v>
      </c>
      <c r="C29" s="11">
        <v>74.099999999999994</v>
      </c>
      <c r="D29" s="11">
        <v>92.800000000000011</v>
      </c>
      <c r="I29" s="11"/>
      <c r="J29" s="11"/>
    </row>
    <row r="30" spans="1:10" ht="15" x14ac:dyDescent="0.3">
      <c r="A30" s="10">
        <v>71276</v>
      </c>
      <c r="B30" s="10">
        <v>74625</v>
      </c>
      <c r="C30" s="11">
        <v>71.899999999999991</v>
      </c>
      <c r="D30" s="11">
        <v>92.100000000000009</v>
      </c>
      <c r="I30" s="11"/>
      <c r="J30" s="11"/>
    </row>
    <row r="31" spans="1:10" ht="15" x14ac:dyDescent="0.3">
      <c r="A31" s="10">
        <v>74626</v>
      </c>
      <c r="B31" s="10">
        <v>77972</v>
      </c>
      <c r="C31" s="11">
        <v>69.399999999999991</v>
      </c>
      <c r="D31" s="11">
        <v>91.600000000000009</v>
      </c>
      <c r="I31" s="11"/>
      <c r="J31" s="11"/>
    </row>
    <row r="32" spans="1:10" ht="15" x14ac:dyDescent="0.3">
      <c r="A32" s="10">
        <v>77973</v>
      </c>
      <c r="B32" s="10">
        <v>81320</v>
      </c>
      <c r="C32" s="11">
        <v>67.100000000000009</v>
      </c>
      <c r="D32" s="11">
        <v>91.100000000000009</v>
      </c>
      <c r="I32" s="11"/>
      <c r="J32" s="11"/>
    </row>
    <row r="33" spans="1:10" ht="15" x14ac:dyDescent="0.3">
      <c r="A33" s="10">
        <v>81321</v>
      </c>
      <c r="B33" s="10">
        <v>84669</v>
      </c>
      <c r="C33" s="11">
        <v>64.900000000000006</v>
      </c>
      <c r="D33" s="11">
        <v>90.4</v>
      </c>
      <c r="I33" s="11"/>
      <c r="J33" s="11"/>
    </row>
    <row r="34" spans="1:10" ht="15" x14ac:dyDescent="0.3">
      <c r="A34" s="10">
        <v>84670</v>
      </c>
      <c r="B34" s="10">
        <v>88015</v>
      </c>
      <c r="C34" s="11">
        <v>62.5</v>
      </c>
      <c r="D34" s="11">
        <v>89.8</v>
      </c>
      <c r="I34" s="11"/>
      <c r="J34" s="11"/>
    </row>
    <row r="35" spans="1:10" ht="15" x14ac:dyDescent="0.3">
      <c r="A35" s="10">
        <v>88016</v>
      </c>
      <c r="B35" s="10">
        <v>91367</v>
      </c>
      <c r="C35" s="11">
        <v>60.3</v>
      </c>
      <c r="D35" s="11">
        <v>89.4</v>
      </c>
      <c r="I35" s="11"/>
      <c r="J35" s="11"/>
    </row>
    <row r="36" spans="1:10" ht="15" x14ac:dyDescent="0.3">
      <c r="A36" s="10">
        <v>91368</v>
      </c>
      <c r="B36" s="10">
        <v>94714</v>
      </c>
      <c r="C36" s="11">
        <v>57.8</v>
      </c>
      <c r="D36" s="11">
        <v>89.1</v>
      </c>
      <c r="I36" s="11"/>
      <c r="J36" s="11"/>
    </row>
    <row r="37" spans="1:10" ht="15" x14ac:dyDescent="0.3">
      <c r="A37" s="10">
        <v>94715</v>
      </c>
      <c r="B37" s="10">
        <v>98060</v>
      </c>
      <c r="C37" s="11">
        <v>55.500000000000007</v>
      </c>
      <c r="D37" s="11">
        <v>88.4</v>
      </c>
      <c r="I37" s="11"/>
      <c r="J37" s="11"/>
    </row>
    <row r="38" spans="1:10" ht="15" x14ac:dyDescent="0.3">
      <c r="A38" s="10">
        <v>98061</v>
      </c>
      <c r="B38" s="10">
        <v>101408</v>
      </c>
      <c r="C38" s="11">
        <v>53.300000000000004</v>
      </c>
      <c r="D38" s="11">
        <v>88</v>
      </c>
      <c r="I38" s="11"/>
      <c r="J38" s="11"/>
    </row>
    <row r="39" spans="1:10" ht="15" x14ac:dyDescent="0.3">
      <c r="A39" s="10">
        <v>101409</v>
      </c>
      <c r="B39" s="10">
        <v>104822</v>
      </c>
      <c r="C39" s="11">
        <v>50.9</v>
      </c>
      <c r="D39" s="11">
        <v>87.5</v>
      </c>
      <c r="I39" s="11"/>
      <c r="J39" s="11"/>
    </row>
    <row r="40" spans="1:10" ht="15" x14ac:dyDescent="0.3">
      <c r="A40" s="10">
        <v>104823</v>
      </c>
      <c r="B40" s="10">
        <v>108252</v>
      </c>
      <c r="C40" s="11">
        <v>48.8</v>
      </c>
      <c r="D40" s="11">
        <v>86.8</v>
      </c>
      <c r="I40" s="11"/>
      <c r="J40" s="11"/>
    </row>
    <row r="41" spans="1:10" ht="15" x14ac:dyDescent="0.3">
      <c r="A41" s="10">
        <v>108253</v>
      </c>
      <c r="B41" s="10">
        <v>111680</v>
      </c>
      <c r="C41" s="11">
        <v>46.7</v>
      </c>
      <c r="D41" s="11">
        <v>86.3</v>
      </c>
      <c r="I41" s="11"/>
      <c r="J41" s="11"/>
    </row>
    <row r="42" spans="1:10" ht="15" x14ac:dyDescent="0.3">
      <c r="A42" s="10">
        <v>111681</v>
      </c>
      <c r="B42" s="10">
        <v>115109</v>
      </c>
      <c r="C42" s="11">
        <v>44.6</v>
      </c>
      <c r="D42" s="11">
        <v>85.9</v>
      </c>
      <c r="I42" s="11"/>
      <c r="J42" s="11"/>
    </row>
    <row r="43" spans="1:10" ht="15" x14ac:dyDescent="0.3">
      <c r="A43" s="10">
        <v>115110</v>
      </c>
      <c r="B43" s="10">
        <v>118535</v>
      </c>
      <c r="C43" s="11">
        <v>42.4</v>
      </c>
      <c r="D43" s="11">
        <v>85.6</v>
      </c>
      <c r="I43" s="11"/>
      <c r="J43" s="11"/>
    </row>
    <row r="44" spans="1:10" ht="15" x14ac:dyDescent="0.3">
      <c r="A44" s="10">
        <v>118536</v>
      </c>
      <c r="B44" s="10">
        <v>121965</v>
      </c>
      <c r="C44" s="11">
        <v>40.5</v>
      </c>
      <c r="D44" s="11">
        <v>84.899999999999991</v>
      </c>
      <c r="I44" s="11"/>
      <c r="J44" s="11"/>
    </row>
    <row r="45" spans="1:10" ht="15" x14ac:dyDescent="0.3">
      <c r="A45" s="10">
        <v>121966</v>
      </c>
      <c r="B45" s="10">
        <v>125395</v>
      </c>
      <c r="C45" s="11">
        <v>38.6</v>
      </c>
      <c r="D45" s="11">
        <v>84.3</v>
      </c>
      <c r="I45" s="11"/>
      <c r="J45" s="11"/>
    </row>
    <row r="46" spans="1:10" ht="15" x14ac:dyDescent="0.3">
      <c r="A46" s="10">
        <v>125396</v>
      </c>
      <c r="B46" s="10">
        <v>128825</v>
      </c>
      <c r="C46" s="11">
        <v>36.700000000000003</v>
      </c>
      <c r="D46" s="11">
        <v>83.899999999999991</v>
      </c>
      <c r="I46" s="11"/>
      <c r="J46" s="11"/>
    </row>
    <row r="47" spans="1:10" ht="15" x14ac:dyDescent="0.3">
      <c r="A47" s="10">
        <v>128826</v>
      </c>
      <c r="B47" s="10">
        <v>132250</v>
      </c>
      <c r="C47" s="11">
        <v>34.699999999999996</v>
      </c>
      <c r="D47" s="11">
        <v>83.3</v>
      </c>
      <c r="I47" s="11"/>
      <c r="J47" s="11"/>
    </row>
    <row r="48" spans="1:10" ht="15" x14ac:dyDescent="0.3">
      <c r="A48" s="10">
        <v>132251</v>
      </c>
      <c r="B48" s="10">
        <v>135678</v>
      </c>
      <c r="C48" s="11">
        <v>33.300000000000004</v>
      </c>
      <c r="D48" s="11">
        <v>82.899999999999991</v>
      </c>
      <c r="I48" s="11"/>
      <c r="J48" s="11"/>
    </row>
    <row r="49" spans="1:10" ht="15" x14ac:dyDescent="0.3">
      <c r="A49" s="10">
        <v>135679</v>
      </c>
      <c r="B49" s="10">
        <v>139109</v>
      </c>
      <c r="C49" s="11">
        <v>33.300000000000004</v>
      </c>
      <c r="D49" s="11">
        <v>82.199999999999989</v>
      </c>
      <c r="I49" s="11"/>
      <c r="J49" s="11"/>
    </row>
    <row r="50" spans="1:10" ht="15" x14ac:dyDescent="0.3">
      <c r="A50" s="10">
        <v>139110</v>
      </c>
      <c r="B50" s="10">
        <v>142536</v>
      </c>
      <c r="C50" s="11">
        <v>33.300000000000004</v>
      </c>
      <c r="D50" s="11">
        <v>81.599999999999994</v>
      </c>
      <c r="I50" s="11"/>
      <c r="J50" s="11"/>
    </row>
    <row r="51" spans="1:10" ht="15" x14ac:dyDescent="0.3">
      <c r="A51" s="10">
        <v>142537</v>
      </c>
      <c r="B51" s="10">
        <v>145965</v>
      </c>
      <c r="C51" s="11">
        <v>33.300000000000004</v>
      </c>
      <c r="D51" s="11">
        <v>80.600000000000009</v>
      </c>
      <c r="I51" s="11"/>
      <c r="J51" s="11"/>
    </row>
    <row r="52" spans="1:10" ht="15" x14ac:dyDescent="0.3">
      <c r="A52" s="10">
        <v>145966</v>
      </c>
      <c r="B52" s="10">
        <v>149392</v>
      </c>
      <c r="C52" s="11">
        <v>33.300000000000004</v>
      </c>
      <c r="D52" s="11">
        <v>80.300000000000011</v>
      </c>
      <c r="I52" s="11"/>
      <c r="J52" s="11"/>
    </row>
    <row r="53" spans="1:10" ht="15" x14ac:dyDescent="0.3">
      <c r="A53" s="10">
        <v>149393</v>
      </c>
      <c r="B53" s="10">
        <v>152822</v>
      </c>
      <c r="C53" s="11">
        <v>33.300000000000004</v>
      </c>
      <c r="D53" s="11">
        <v>79.5</v>
      </c>
      <c r="I53" s="11"/>
      <c r="J53" s="11"/>
    </row>
    <row r="54" spans="1:10" ht="15" x14ac:dyDescent="0.3">
      <c r="A54" s="10">
        <v>152823</v>
      </c>
      <c r="B54" s="10">
        <v>156254</v>
      </c>
      <c r="C54" s="11">
        <v>33.300000000000004</v>
      </c>
      <c r="D54" s="11">
        <v>78.600000000000009</v>
      </c>
      <c r="I54" s="11"/>
      <c r="J54" s="11"/>
    </row>
    <row r="55" spans="1:10" ht="15" x14ac:dyDescent="0.3">
      <c r="A55" s="10">
        <v>156255</v>
      </c>
      <c r="B55" s="10">
        <v>159680</v>
      </c>
      <c r="C55" s="11">
        <v>33.300000000000004</v>
      </c>
      <c r="D55" s="11">
        <v>78</v>
      </c>
      <c r="I55" s="11"/>
      <c r="J55" s="11"/>
    </row>
    <row r="56" spans="1:10" ht="15" x14ac:dyDescent="0.3">
      <c r="A56" s="10">
        <v>159681</v>
      </c>
      <c r="B56" s="10">
        <v>163109</v>
      </c>
      <c r="C56" s="11">
        <v>33.300000000000004</v>
      </c>
      <c r="D56" s="11">
        <v>77.100000000000009</v>
      </c>
      <c r="I56" s="11"/>
      <c r="J56" s="11"/>
    </row>
    <row r="57" spans="1:10" ht="15" x14ac:dyDescent="0.3">
      <c r="A57" s="10">
        <v>163110</v>
      </c>
      <c r="B57" s="10">
        <v>166535</v>
      </c>
      <c r="C57" s="11">
        <v>33.300000000000004</v>
      </c>
      <c r="D57" s="11">
        <v>76.599999999999994</v>
      </c>
      <c r="I57" s="11"/>
      <c r="J57" s="11"/>
    </row>
    <row r="58" spans="1:10" ht="15" x14ac:dyDescent="0.3">
      <c r="A58" s="10">
        <v>166536</v>
      </c>
      <c r="B58" s="10">
        <v>169966</v>
      </c>
      <c r="C58" s="11">
        <v>33.300000000000004</v>
      </c>
      <c r="D58" s="11">
        <v>75.8</v>
      </c>
      <c r="I58" s="11"/>
      <c r="J58" s="11"/>
    </row>
    <row r="59" spans="1:10" ht="15" x14ac:dyDescent="0.3">
      <c r="A59" s="10">
        <v>169967</v>
      </c>
      <c r="B59" s="10">
        <v>173396</v>
      </c>
      <c r="C59" s="11">
        <v>33.300000000000004</v>
      </c>
      <c r="D59" s="11">
        <v>75.099999999999994</v>
      </c>
      <c r="I59" s="11"/>
      <c r="J59" s="11"/>
    </row>
    <row r="60" spans="1:10" ht="15" x14ac:dyDescent="0.3">
      <c r="A60" s="10">
        <v>173397</v>
      </c>
      <c r="B60" s="10">
        <v>176824</v>
      </c>
      <c r="C60" s="11">
        <v>33.300000000000004</v>
      </c>
      <c r="D60" s="11">
        <v>74.400000000000006</v>
      </c>
      <c r="I60" s="11"/>
      <c r="J60" s="11"/>
    </row>
    <row r="61" spans="1:10" ht="15" x14ac:dyDescent="0.3">
      <c r="A61" s="10">
        <v>176825</v>
      </c>
      <c r="B61" s="10">
        <v>180252</v>
      </c>
      <c r="C61" s="11">
        <v>33.300000000000004</v>
      </c>
      <c r="D61" s="11">
        <v>73.400000000000006</v>
      </c>
      <c r="I61" s="11"/>
      <c r="J61" s="11"/>
    </row>
    <row r="62" spans="1:10" ht="15" x14ac:dyDescent="0.3">
      <c r="A62" s="10">
        <v>180253</v>
      </c>
      <c r="B62" s="10">
        <v>183677</v>
      </c>
      <c r="C62" s="11">
        <v>33.300000000000004</v>
      </c>
      <c r="D62" s="11">
        <v>72.899999999999991</v>
      </c>
      <c r="I62" s="11"/>
      <c r="J62" s="11"/>
    </row>
    <row r="63" spans="1:10" ht="15" x14ac:dyDescent="0.3">
      <c r="A63" s="10">
        <v>183678</v>
      </c>
      <c r="B63" s="10">
        <v>187109</v>
      </c>
      <c r="C63" s="11">
        <v>33.300000000000004</v>
      </c>
      <c r="D63" s="11">
        <v>72.2</v>
      </c>
      <c r="I63" s="11"/>
      <c r="J63" s="11"/>
    </row>
    <row r="64" spans="1:10" ht="15" x14ac:dyDescent="0.3">
      <c r="A64" s="10">
        <v>187110</v>
      </c>
      <c r="B64" s="10">
        <v>190536</v>
      </c>
      <c r="C64" s="11">
        <v>33.300000000000004</v>
      </c>
      <c r="D64" s="11">
        <v>71.399999999999991</v>
      </c>
      <c r="I64" s="11"/>
      <c r="J64" s="11"/>
    </row>
    <row r="65" spans="1:10" ht="15" x14ac:dyDescent="0.3">
      <c r="A65" s="10">
        <v>190537</v>
      </c>
      <c r="B65" s="10">
        <v>193966</v>
      </c>
      <c r="C65" s="11">
        <v>33.300000000000004</v>
      </c>
      <c r="D65" s="11">
        <v>70.7</v>
      </c>
      <c r="I65" s="11"/>
      <c r="J65" s="11"/>
    </row>
    <row r="66" spans="1:10" ht="15" x14ac:dyDescent="0.3">
      <c r="A66" s="10">
        <v>193967</v>
      </c>
      <c r="B66" s="10">
        <v>197395</v>
      </c>
      <c r="C66" s="11">
        <v>33.300000000000004</v>
      </c>
      <c r="D66" s="11">
        <v>70.099999999999994</v>
      </c>
      <c r="I66" s="11"/>
      <c r="J66" s="11"/>
    </row>
    <row r="67" spans="1:10" ht="15" x14ac:dyDescent="0.3">
      <c r="A67" s="10">
        <v>197396</v>
      </c>
      <c r="B67" s="10">
        <v>200822</v>
      </c>
      <c r="C67" s="11">
        <v>33.300000000000004</v>
      </c>
      <c r="D67" s="11">
        <v>69.3</v>
      </c>
      <c r="I67" s="11"/>
      <c r="J67" s="11"/>
    </row>
    <row r="68" spans="1:10" ht="15" x14ac:dyDescent="0.3">
      <c r="A68" s="10">
        <v>200823</v>
      </c>
      <c r="B68" s="10">
        <v>204252</v>
      </c>
      <c r="C68" s="11">
        <v>33.300000000000004</v>
      </c>
      <c r="D68" s="11">
        <v>68.5</v>
      </c>
      <c r="I68" s="11"/>
      <c r="J68" s="11"/>
    </row>
    <row r="69" spans="1:10" ht="15" x14ac:dyDescent="0.3">
      <c r="A69" s="10">
        <v>204253</v>
      </c>
      <c r="B69" s="10">
        <v>207679</v>
      </c>
      <c r="C69" s="11">
        <v>33.300000000000004</v>
      </c>
      <c r="D69" s="11">
        <v>68</v>
      </c>
      <c r="I69" s="11"/>
      <c r="J69" s="11"/>
    </row>
    <row r="70" spans="1:10" ht="15" x14ac:dyDescent="0.3">
      <c r="A70" s="10">
        <v>207680</v>
      </c>
      <c r="B70" s="9">
        <v>999999</v>
      </c>
      <c r="C70" s="11">
        <v>33.300000000000004</v>
      </c>
      <c r="D70" s="11">
        <v>67.100000000000009</v>
      </c>
      <c r="I70" s="11"/>
      <c r="J70" s="11"/>
    </row>
    <row r="71" spans="1:10" x14ac:dyDescent="0.3">
      <c r="A71" s="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E3" sqref="E3"/>
    </sheetView>
  </sheetViews>
  <sheetFormatPr defaultRowHeight="14.4" x14ac:dyDescent="0.3"/>
  <cols>
    <col min="1" max="1" width="13.6640625" bestFit="1" customWidth="1"/>
  </cols>
  <sheetData>
    <row r="1" spans="1:6" x14ac:dyDescent="0.3">
      <c r="A1" t="s">
        <v>29</v>
      </c>
      <c r="D1" s="1">
        <v>9.06</v>
      </c>
      <c r="E1" s="1"/>
      <c r="F1" s="1"/>
    </row>
    <row r="2" spans="1:6" x14ac:dyDescent="0.3">
      <c r="A2" t="s">
        <v>30</v>
      </c>
      <c r="D2" s="1">
        <v>7.79</v>
      </c>
      <c r="E2" s="1"/>
      <c r="F2" s="1"/>
    </row>
    <row r="3" spans="1:6" x14ac:dyDescent="0.3">
      <c r="A3" t="s">
        <v>38</v>
      </c>
      <c r="D3" s="1">
        <v>6.8</v>
      </c>
      <c r="E3" s="1"/>
      <c r="F3" s="1"/>
    </row>
    <row r="9" spans="1:6" x14ac:dyDescent="0.3">
      <c r="C9" s="6" t="s">
        <v>3</v>
      </c>
      <c r="D9" s="6" t="s">
        <v>4</v>
      </c>
      <c r="E9" s="6" t="s">
        <v>5</v>
      </c>
      <c r="F9" s="6" t="s">
        <v>7</v>
      </c>
    </row>
    <row r="10" spans="1:6" x14ac:dyDescent="0.3">
      <c r="B10" t="s">
        <v>29</v>
      </c>
      <c r="C10" s="1">
        <f>IF('Kinderopvang-Wijzer'!D$9=basisinfo!$B10,+$D1,0)</f>
        <v>9.06</v>
      </c>
      <c r="D10" s="1">
        <f>IF('Kinderopvang-Wijzer'!E$9=basisinfo!$B10,+$D1,0)</f>
        <v>0</v>
      </c>
      <c r="E10" s="1">
        <f>IF('Kinderopvang-Wijzer'!F$9=basisinfo!$B10,+$D1,0)</f>
        <v>0</v>
      </c>
      <c r="F10" s="1">
        <f>IF('Kinderopvang-Wijzer'!G$9=basisinfo!$B10,+$D1,0)</f>
        <v>0</v>
      </c>
    </row>
    <row r="11" spans="1:6" x14ac:dyDescent="0.3">
      <c r="B11" t="s">
        <v>30</v>
      </c>
      <c r="C11" s="1">
        <f>IF('Kinderopvang-Wijzer'!D$9=basisinfo!$B11,+$D2,0)</f>
        <v>0</v>
      </c>
      <c r="D11" s="1">
        <f>IF('Kinderopvang-Wijzer'!E$9=basisinfo!$B11,+$D2,0)</f>
        <v>7.79</v>
      </c>
      <c r="E11" s="1">
        <f>IF('Kinderopvang-Wijzer'!F$9=basisinfo!$B11,+$D2,0)</f>
        <v>7.79</v>
      </c>
      <c r="F11" s="1">
        <f>IF('Kinderopvang-Wijzer'!G$9=basisinfo!$B11,+$D2,0)</f>
        <v>0</v>
      </c>
    </row>
    <row r="12" spans="1:6" x14ac:dyDescent="0.3">
      <c r="B12" t="s">
        <v>38</v>
      </c>
      <c r="C12" s="1">
        <f>IF('Kinderopvang-Wijzer'!D$9=basisinfo!$B12,+$D3,0)</f>
        <v>0</v>
      </c>
      <c r="D12" s="1">
        <f>IF('Kinderopvang-Wijzer'!E$9=basisinfo!$B12,+$D3,0)</f>
        <v>0</v>
      </c>
      <c r="E12" s="1">
        <f>IF('Kinderopvang-Wijzer'!F$9=basisinfo!$B12,+$D3,0)</f>
        <v>0</v>
      </c>
      <c r="F12" s="1">
        <f>IF('Kinderopvang-Wijzer'!G$9=basisinfo!$B12,+$D3,0)</f>
        <v>6.8</v>
      </c>
    </row>
    <row r="13" spans="1:6" x14ac:dyDescent="0.3">
      <c r="A13" t="s">
        <v>37</v>
      </c>
      <c r="C13" s="7">
        <f>SUM(C10:C12)</f>
        <v>9.06</v>
      </c>
      <c r="D13" s="7">
        <f t="shared" ref="D13:F13" si="0">SUM(D10:D12)</f>
        <v>7.79</v>
      </c>
      <c r="E13" s="7">
        <f t="shared" si="0"/>
        <v>7.79</v>
      </c>
      <c r="F13" s="7">
        <f t="shared" si="0"/>
        <v>6.8</v>
      </c>
    </row>
    <row r="14" spans="1:6" x14ac:dyDescent="0.3">
      <c r="C14" s="8"/>
      <c r="D14" s="8"/>
      <c r="E14" s="8"/>
      <c r="F1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Kinderopvang-Wijzer</vt:lpstr>
      <vt:lpstr>Berekening 1</vt:lpstr>
      <vt:lpstr>berekening 2</vt:lpstr>
      <vt:lpstr>basisinfo</vt:lpstr>
      <vt:lpstr>basisinfo1</vt:lpstr>
      <vt:lpstr>tabelkot2023</vt:lpstr>
      <vt:lpstr>basisinfo2</vt:lpstr>
      <vt:lpstr>'Kinderopvang-Wijzer'!Afdrukbereik</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2022-06-13T18:09:06Z</cp:lastPrinted>
  <dcterms:created xsi:type="dcterms:W3CDTF">2020-11-21T07:26:05Z</dcterms:created>
  <dcterms:modified xsi:type="dcterms:W3CDTF">2022-12-18T14:19:36Z</dcterms:modified>
</cp:coreProperties>
</file>